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kb2\Users\VKB\Desktop\Спільна папка\МІСЬКА РАДА\Виконання 2020 2021\2021\Будівництво\рік\"/>
    </mc:Choice>
  </mc:AlternateContent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definedNames>
    <definedName name="_Hlk59126347" localSheetId="0">Лист1!$B$24</definedName>
    <definedName name="_Hlk59446800" localSheetId="0">Лист1!$B$26</definedName>
    <definedName name="_xlnm._FilterDatabase" localSheetId="0" hidden="1">Лист1!$A$2:$F$89</definedName>
  </definedNames>
  <calcPr calcId="152511"/>
</workbook>
</file>

<file path=xl/calcChain.xml><?xml version="1.0" encoding="utf-8"?>
<calcChain xmlns="http://schemas.openxmlformats.org/spreadsheetml/2006/main">
  <c r="D21" i="1" l="1"/>
  <c r="D45" i="1" l="1"/>
  <c r="D44" i="1"/>
  <c r="D33" i="1"/>
  <c r="D48" i="1" l="1"/>
  <c r="D64" i="1" l="1"/>
  <c r="D5" i="1" l="1"/>
  <c r="D7" i="1" l="1"/>
  <c r="D59" i="1"/>
  <c r="C46" i="1" l="1"/>
  <c r="C62" i="1" l="1"/>
  <c r="C35" i="1" l="1"/>
  <c r="D6" i="1" l="1"/>
  <c r="D60" i="1"/>
  <c r="D62" i="1" s="1"/>
  <c r="D40" i="1" l="1"/>
  <c r="D14" i="1"/>
  <c r="D38" i="1"/>
  <c r="D37" i="1"/>
  <c r="D39" i="1"/>
  <c r="D66" i="1" l="1"/>
  <c r="D50" i="1"/>
  <c r="D43" i="1"/>
  <c r="D42" i="1"/>
  <c r="D41" i="1"/>
  <c r="D9" i="1"/>
  <c r="D35" i="1" s="1"/>
  <c r="D46" i="1" l="1"/>
  <c r="D67" i="1" s="1"/>
  <c r="C66" i="1"/>
  <c r="C56" i="1" l="1"/>
  <c r="C50" i="1"/>
  <c r="C53" i="1" l="1"/>
  <c r="C67" i="1" s="1"/>
</calcChain>
</file>

<file path=xl/sharedStrings.xml><?xml version="1.0" encoding="utf-8"?>
<sst xmlns="http://schemas.openxmlformats.org/spreadsheetml/2006/main" count="289" uniqueCount="191">
  <si>
    <t>№ з/п</t>
  </si>
  <si>
    <t>Заходи</t>
  </si>
  <si>
    <t>1.1</t>
  </si>
  <si>
    <t>Реконструкція водопровідної  мережі з заміною водопровідної башти з монтажем станції знезалізнення по вул. Трипільська в м. Обухів Київської області</t>
  </si>
  <si>
    <t>1.2</t>
  </si>
  <si>
    <t>Реконструкція водопровідної мережі з заміною водонапірної башти з монтажем станції знезалізнення по вул. Чумацький Шлях в м.Обухів, Київської області.</t>
  </si>
  <si>
    <t>1.3</t>
  </si>
  <si>
    <t>Реконструкція квартальних мереж теплопостачання та зовнішніх мереж водопостачання житлових будинків №22, 24, 26, 28, 30, 32,  34, 36, 38, 40 по вул. Каштанова в м. Обухів Київської області</t>
  </si>
  <si>
    <t>1.4</t>
  </si>
  <si>
    <t>Капітальний ремонт теплових мереж (ТК16 - ТК18; ж/б №4; ж/б №5)    мкрн.Яблуневий  в м.Обухів Київської області</t>
  </si>
  <si>
    <t>1.5</t>
  </si>
  <si>
    <t>Капітальний ремонт теплових мереж ( ТК 8-ТК20 - ЗОШ №4 ,ТК21 - майстерня ) мкрн. Яблуневий в м. Обухів, Київської області</t>
  </si>
  <si>
    <t>Разом по розділу 1.</t>
  </si>
  <si>
    <t>Розділ 2.Капітальний ремонт об’єктів благоустрою населених пунктів Обухівської міської  територіальної громади Київської області</t>
  </si>
  <si>
    <t>Разом по розділу 2.</t>
  </si>
  <si>
    <t xml:space="preserve">Розділ 3.Будівництво, реконструкція та капітальний ремонт закладів освіти Обухівської міської територіальної громади Київської області  </t>
  </si>
  <si>
    <t>3.1</t>
  </si>
  <si>
    <t xml:space="preserve">Капітальний ремонт будівлі (санації) ДНЗ "Веселка" по вул. Миру, 10 в м. Обухові Київської області </t>
  </si>
  <si>
    <t>Разом по розділу 3.</t>
  </si>
  <si>
    <t>Розділ 4.Будівництво, реконструкція та капітальний ремонт установ та закладів культури Обухівської міської територіальної громади Київської області</t>
  </si>
  <si>
    <t>Разом по розділу 4.</t>
  </si>
  <si>
    <t>Розділ 5.Будівництво, реконструкція та капітальний ремонт установ та закладів медицини Обухівської міської територіальної громади Київської області</t>
  </si>
  <si>
    <t>Разом по розділу 5.</t>
  </si>
  <si>
    <t>Розділ 6.Будівництво, реконструкція та капітальний ремонт спортивних та фізкультурно-оздоровчіх закладів та споруд  Обухівської міської територіальної громади Київської області</t>
  </si>
  <si>
    <t>6.1</t>
  </si>
  <si>
    <t>Всього по програмі</t>
  </si>
  <si>
    <t>№ п/п</t>
  </si>
  <si>
    <t>Контрагент</t>
  </si>
  <si>
    <t>Договір</t>
  </si>
  <si>
    <t>№ договору/вхідний</t>
  </si>
  <si>
    <t>Дата договору</t>
  </si>
  <si>
    <t>Об'єкт</t>
  </si>
  <si>
    <t>Ціна з ПДВ</t>
  </si>
  <si>
    <t xml:space="preserve">Термін виконання робіт </t>
  </si>
  <si>
    <t>Факт виконання робіт виконання робіт</t>
  </si>
  <si>
    <t>Факт оплати</t>
  </si>
  <si>
    <t>Виконавчий комітет Обухівської МР Київської області</t>
  </si>
  <si>
    <t>Договір підряду</t>
  </si>
  <si>
    <t>383/17</t>
  </si>
  <si>
    <r>
      <rPr>
        <sz val="11"/>
        <color rgb="FF000000"/>
        <rFont val="Calibri"/>
        <family val="2"/>
        <charset val="204"/>
      </rPr>
      <t>Виготовлення проектно - кошторисної документації: "Реконструкція  внутрішньої системи тепло-, водопостачання житлового будинку по</t>
    </r>
    <r>
      <rPr>
        <b/>
        <sz val="11"/>
        <color rgb="FF000000"/>
        <rFont val="Calibri"/>
        <family val="2"/>
        <charset val="204"/>
      </rPr>
      <t xml:space="preserve"> вул. Каштанова, 22 </t>
    </r>
    <r>
      <rPr>
        <sz val="11"/>
        <color rgb="FF000000"/>
        <rFont val="Calibri"/>
        <family val="2"/>
        <charset val="204"/>
      </rPr>
      <t>в м. Обухові Київської області"</t>
    </r>
  </si>
  <si>
    <t>23.11.2017р.</t>
  </si>
  <si>
    <t>27.12.2017р.</t>
  </si>
  <si>
    <t>396/17</t>
  </si>
  <si>
    <r>
      <rPr>
        <sz val="11"/>
        <color rgb="FF000000"/>
        <rFont val="Calibri"/>
        <family val="2"/>
        <charset val="204"/>
      </rPr>
      <t>Виготовлення проектно - кошторисної документації: "Реконструкція  внутрішньої системи тепло-, водопостачання житлового будинку по</t>
    </r>
    <r>
      <rPr>
        <b/>
        <sz val="11"/>
        <color rgb="FF000000"/>
        <rFont val="Calibri"/>
        <family val="2"/>
        <charset val="204"/>
      </rPr>
      <t xml:space="preserve"> вул. Каштанова, 24 </t>
    </r>
    <r>
      <rPr>
        <sz val="11"/>
        <color rgb="FF000000"/>
        <rFont val="Calibri"/>
        <family val="2"/>
        <charset val="204"/>
      </rPr>
      <t>в м. Обухові Київської області"</t>
    </r>
  </si>
  <si>
    <t>382/17</t>
  </si>
  <si>
    <r>
      <rPr>
        <sz val="11"/>
        <color rgb="FF000000"/>
        <rFont val="Calibri"/>
        <family val="2"/>
        <charset val="204"/>
      </rPr>
      <t xml:space="preserve">Виготовлення проектно - кошторисної документації: "Реконструкція  внутрішньої системи тепло-, водопостачання житлового будинку по </t>
    </r>
    <r>
      <rPr>
        <b/>
        <sz val="11"/>
        <color rgb="FF000000"/>
        <rFont val="Calibri"/>
        <family val="2"/>
        <charset val="204"/>
      </rPr>
      <t>вул. Каштанова, 32</t>
    </r>
    <r>
      <rPr>
        <sz val="11"/>
        <color rgb="FF000000"/>
        <rFont val="Calibri"/>
        <family val="2"/>
        <charset val="204"/>
      </rPr>
      <t xml:space="preserve"> в м. Обухові Київської області"</t>
    </r>
  </si>
  <si>
    <t>18 камер</t>
  </si>
  <si>
    <t>2 камери</t>
  </si>
  <si>
    <r>
      <t>Розділ 1. Будівництво, реконструкція, капітальний ремонт мереж теплопостачання, водопостачання та водовідведення, інженерно-транспортної інфраструктури об</t>
    </r>
    <r>
      <rPr>
        <b/>
        <sz val="12"/>
        <color rgb="FF000000"/>
        <rFont val="Calibri"/>
        <family val="2"/>
        <charset val="204"/>
      </rPr>
      <t>ʼ</t>
    </r>
    <r>
      <rPr>
        <b/>
        <sz val="12"/>
        <color rgb="FF000000"/>
        <rFont val="Times New Roman"/>
        <family val="1"/>
        <charset val="204"/>
      </rPr>
      <t>єктів комунальної власності Обухівської міської  територіальної громади Київської області</t>
    </r>
  </si>
  <si>
    <t>трубопровід-134м/п, благоустрій-100м2</t>
  </si>
  <si>
    <t>фасад-2077м2, покрівля-1480м2, дверні блоки-82м2, віконні блоки-59м2, склопакети-532м2</t>
  </si>
  <si>
    <t>5859м2</t>
  </si>
  <si>
    <t>1.6</t>
  </si>
  <si>
    <t>1.7</t>
  </si>
  <si>
    <t>1.8</t>
  </si>
  <si>
    <t xml:space="preserve">Виготовлення ПКД "Реконструкція вуличного освітлення вул.Гагаріна с.Красна Слобідка Обухівського району Київської області  в т.ч . Експертиза </t>
  </si>
  <si>
    <t xml:space="preserve">Виготовлення ПКД "Реконструкція вуличного освітлення вул.Чубаріна с.Красна Слобідка Обухівського району Київської області   в т.ч . Експертиза </t>
  </si>
  <si>
    <t xml:space="preserve">Виготовлення ПКД "Реконструкція вуличного освітлення вул.Руди  с.Красна Слобідка Обухівського району Київської області   в т.ч . Експертиза </t>
  </si>
  <si>
    <t>6.2</t>
  </si>
  <si>
    <t>1.9</t>
  </si>
  <si>
    <t xml:space="preserve">Експертиза проектно-кошторисної документації        Реконструкція теплових магістральних трубопроводів та запірної арматури на ділянках : від КТЕП №1-ТК №1.01-ТК №1.18 вул.Київська,174,  від ТК№1.18-ТК№1.29, вул.Київська,172 в м.Обухів Київської області  </t>
  </si>
  <si>
    <t>Експертиза проектно-кошторисної документації    Капітальний ремонт бойлерів з фасонними частинами КТЕП №7 вул.Каштанова,7 в м.Обухів Київської області</t>
  </si>
  <si>
    <t>1.10</t>
  </si>
  <si>
    <t>Розділ 7.Будівництво, реконструкція та капітальний ремонт адміністративних будівель Обухівської міської територіальної громади Київської області</t>
  </si>
  <si>
    <t>7.1.</t>
  </si>
  <si>
    <t xml:space="preserve">Капітальний ремонт відмостки адмінбудівлі по вул.Каштанова,13 в м. Обухів Київської області в т.ч. виготовлення КД та експертиза </t>
  </si>
  <si>
    <t>1.11</t>
  </si>
  <si>
    <t>Капітальний ремонт огорожі на кладовищі по вул.Робоча в м.Обухові Київської області</t>
  </si>
  <si>
    <t>Капітальний ремонт огорожі на кладовищі по вул.К.Краськова в м.Обухові Київської області</t>
  </si>
  <si>
    <t>1.12</t>
  </si>
  <si>
    <t xml:space="preserve">Будівництво артезіанської свердловини з бюветом в с.Таценки Обухівського району в т.ч вигоовлення ПКД та експертиза </t>
  </si>
  <si>
    <t xml:space="preserve">Разом по розділу 6. </t>
  </si>
  <si>
    <t>Разом по розділу 7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</si>
  <si>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</si>
  <si>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</si>
  <si>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</si>
  <si>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</si>
  <si>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</si>
  <si>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</si>
  <si>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</si>
  <si>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</si>
  <si>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</si>
  <si>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</si>
  <si>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 xml:space="preserve">Виготовлення ПКД "Будівництво  зовнішнього електропостачання  очисних споруд в с.Григорівка Обухівського району Київської області" в т.ч. експертиза </t>
  </si>
  <si>
    <t xml:space="preserve">1 проект </t>
  </si>
  <si>
    <t xml:space="preserve">1 скважина </t>
  </si>
  <si>
    <t>825м2</t>
  </si>
  <si>
    <t>26м2</t>
  </si>
  <si>
    <t>195м</t>
  </si>
  <si>
    <t>220м</t>
  </si>
  <si>
    <t>3.2</t>
  </si>
  <si>
    <t>1 майданчик</t>
  </si>
  <si>
    <t xml:space="preserve">Капітальний ремонт спортивного майданчика  по вул.Київська,113 в м.Обухів Київської області </t>
  </si>
  <si>
    <t>53м</t>
  </si>
  <si>
    <t xml:space="preserve">Капітальний ремонт спортивного майданчика  по вул. П.Гудима с. Перше Травня Обухівського району Київської області в т.ч виготовлення КД </t>
  </si>
  <si>
    <t xml:space="preserve">Капітальний ремонт підпірної стінки по вул.Київська ,113 м.ОбухівКиївської області </t>
  </si>
  <si>
    <t>1.1.1</t>
  </si>
  <si>
    <t>трубопровід-60м/п, благоустрій-1000м2</t>
  </si>
  <si>
    <t>1.2.1</t>
  </si>
  <si>
    <t>1.4.1</t>
  </si>
  <si>
    <t>1.5.1</t>
  </si>
  <si>
    <t>1 стела</t>
  </si>
  <si>
    <t>1 пам’ятник</t>
  </si>
  <si>
    <t>2.3</t>
  </si>
  <si>
    <t>2.4</t>
  </si>
  <si>
    <t>2.5</t>
  </si>
  <si>
    <t>2.6</t>
  </si>
  <si>
    <t>2.7</t>
  </si>
  <si>
    <t>2.1</t>
  </si>
  <si>
    <t>2.2</t>
  </si>
  <si>
    <t>6.3</t>
  </si>
  <si>
    <t>7.2</t>
  </si>
  <si>
    <t xml:space="preserve">Виготовлення ПКД Капітальний ремонт покрівлі адмінбудівлі по вул.Шевченка ,1В в селі Мала Вільшанка Обухівського району Київської області в т.ч. експертиза </t>
  </si>
  <si>
    <t>ПКД</t>
  </si>
  <si>
    <t>благоустрій</t>
  </si>
  <si>
    <t>гідравлічні випробування, підключення абонентів, монтаж запірної арматури, заземлення, благоустрій</t>
  </si>
  <si>
    <t>підключення абонентів, монтаж запірної арматури, благоустрій</t>
  </si>
  <si>
    <t>1.3.1</t>
  </si>
  <si>
    <t>130 м2</t>
  </si>
  <si>
    <t>гідравлічні випробування, монтаж запірної арматури, заземлення,  благоустрій</t>
  </si>
  <si>
    <t>5.1</t>
  </si>
  <si>
    <t>Виготовлення ПКД "Будівництво централізованої системи кисне забезпечення  КНП ОМР «Обухівська багато профільна лікарня інтенсивного лікування» за адресою:  вул.Каштанова, 52 в м.Обухів Київської області. в т.ч. експертиза</t>
  </si>
  <si>
    <t>1 система</t>
  </si>
  <si>
    <t>Реконструкція водопровідної  мережі з заміною водопровідної башти з монтажем станції знезалізнення по вул. Трипільська в м. Обухів Київської області (Додаткові роботи) в т.ч.експертиза</t>
  </si>
  <si>
    <t>Капітальний ремонт пам’ятника загиблим Воїнам другої Світової війни с.Деремезна Обухівського району Київської області в т.ч. виготовлення КД</t>
  </si>
  <si>
    <t>Капітальний ремонт пам’ятника загиблим Воїнам другої Світової війни с.Перегонівка Обухівського району Київської областів т.ч. виготовлення КД</t>
  </si>
  <si>
    <t>Капітальний ремонт в ҆ їздної стели с.Деремезна Обухівського району Київської області в т.ч. виготовлення КД</t>
  </si>
  <si>
    <t xml:space="preserve">Реконструкція водопровідної мережі з заміною водонапірної башти з монтажем станції знезалізнення по вул. Чумацький Шлях в м.Обухів, Київської області.(Додаткові роботи) </t>
  </si>
  <si>
    <t xml:space="preserve">Реконструкція квартальних мереж теплопостачання та зовнішніх мереж водопостачання житлових будинків №22, 24, 26, 28, 30, 32,  34, 36, 38, 40 по вул. Каштанова в м. Обухів Київської області (Додаткові роботи) </t>
  </si>
  <si>
    <t xml:space="preserve">Капітальний ремонт теплових мереж (ТК16 - ТК18; ж/б №4; ж/б №5)    мкрн.Яблуневий  в м.Обухів Київської області (Додаткові роботи) </t>
  </si>
  <si>
    <t xml:space="preserve">Капітальний ремонт теплових мереж ( ТК 8-ТК20 - ЗОШ №4 ,ТК21 - майстерня ) мкрн. Яблуневий в м. Обухів, Київської області (Додаткові роботи) </t>
  </si>
  <si>
    <t>Виготовлення проектно-кошторисної документації реконструкція  системи газопостачання котельні Академічного ліцею імені Володимира Мельника Обухівської міської ради Київської області м. Обухів, вул. 8-го Листопада, 42 в т.ч.експертиза</t>
  </si>
  <si>
    <t>Виготовлення проектно-кошторисної документації реконструкція  системи газопостачання котельні Будинку культури с.Перше Травня в.т.ч.експертиза</t>
  </si>
  <si>
    <t xml:space="preserve">Виготовлення ПКД "Реконструкція вуличного освітлення  по провулку Полянський  в м.Обухів  Київської області  в т.ч . експертиза </t>
  </si>
  <si>
    <t>1.23</t>
  </si>
  <si>
    <t>Капітальний ремонт пам’ятника (Братська могила, коліно прихилена постать з прапором в руках) в с.Красна Слобідка (с.Безіменне) Обухівського району  Київської області в т.ч.виготовлення КД</t>
  </si>
  <si>
    <t>2.8</t>
  </si>
  <si>
    <t>Сума  бюджетних коштів, виконання грн.</t>
  </si>
  <si>
    <t>Кількісний показник</t>
  </si>
  <si>
    <t>Кількісний показник виконання</t>
  </si>
  <si>
    <t>трубопровід-120м/п, благоустрій-90м2</t>
  </si>
  <si>
    <t>3 камери,   8 колодязів</t>
  </si>
  <si>
    <t>104,22 м2</t>
  </si>
  <si>
    <t>1.24</t>
  </si>
  <si>
    <t>Реконструкція вуличного освітлення до ж/м Вікторія в м.Обухів Київської області в т.ч.виготовлення КД</t>
  </si>
  <si>
    <t>2.9</t>
  </si>
  <si>
    <t>Капітальний ремонт пам’ятника Воїнам Вітчизняної Війни (Меморіал Слави) по вул.Київська  в м.Обухів   Київської області в т.ч.виготовлення КД</t>
  </si>
  <si>
    <t>429/21</t>
  </si>
  <si>
    <t>342/20</t>
  </si>
  <si>
    <t>316/21</t>
  </si>
  <si>
    <t>356/20</t>
  </si>
  <si>
    <t>381/21</t>
  </si>
  <si>
    <t>348/20</t>
  </si>
  <si>
    <t>Основний Договір</t>
  </si>
  <si>
    <t>Технагляд</t>
  </si>
  <si>
    <t>423/21</t>
  </si>
  <si>
    <t>324/21</t>
  </si>
  <si>
    <t>318/21</t>
  </si>
  <si>
    <t>гідравлічні випробування, підключення абонентів, монтаж запірної арматури, заземлення</t>
  </si>
  <si>
    <t>трубопровід-60м/п, благоустрій-1200м2</t>
  </si>
  <si>
    <t>1.25</t>
  </si>
  <si>
    <t>Реконструкція системи газопостачання Копачівського навчально-виховного комплексу «Загальноосвітній заклад І-ІІ ступенів – дитячий садок» Обухівської міської ради Київської області (дошкільне відділення) за адресою: Обухівський р-н, с.Копачів, пров. Парковий 11</t>
  </si>
  <si>
    <t>6.4</t>
  </si>
  <si>
    <t>Виготовлення ПКД «Будівництво спортивно-оздоровчого комплексу з льодовою ареною по вул.Київська в м.Обухів Київської області» в т.ч.експертиза</t>
  </si>
  <si>
    <t>Реконструкція стадіону "Колос" по вул. Калинова в м. Обухів Київської області в т.ч. коригування ПКД та експертиза</t>
  </si>
  <si>
    <t>Перенесено на 2022 рік</t>
  </si>
  <si>
    <t>6 залізобетонних опор, 14 світлодіодних світильників</t>
  </si>
  <si>
    <t>Керуючий справами  Виконавчого комітету Обухівської міської ради</t>
  </si>
  <si>
    <t>Віктор РОГОЗА</t>
  </si>
  <si>
    <t xml:space="preserve">Начальник відділу капітального будівництва Виконавчого комітету Обухівської міської ради </t>
  </si>
  <si>
    <t>Тетяна АНТИПОВА</t>
  </si>
  <si>
    <t>3 камери,  8 колодязів</t>
  </si>
  <si>
    <t>благоустрій
254 м2</t>
  </si>
  <si>
    <t>благоустрій
424 м2</t>
  </si>
  <si>
    <t>1 лічильник</t>
  </si>
  <si>
    <r>
      <t>фасад-2077м2, покрівля-1480м2, дверні блоки-82м2, віконні блоки-59м2, склопакети-532м2
Співфінансування 50</t>
    </r>
    <r>
      <rPr>
        <sz val="10"/>
        <color rgb="FF000000"/>
        <rFont val="Calibri"/>
        <family val="2"/>
        <charset val="204"/>
      </rPr>
      <t>×</t>
    </r>
    <r>
      <rPr>
        <sz val="10"/>
        <color rgb="FF000000"/>
        <rFont val="Times New Roman"/>
        <family val="1"/>
        <charset val="204"/>
      </rPr>
      <t xml:space="preserve">50 з Департаментом регіонального розвитку Київської обласної державної адміністрації </t>
    </r>
  </si>
  <si>
    <t>Коригування ПКД.
Виконання робіт відбудеться у 2022 році</t>
  </si>
  <si>
    <t>Додаток 1 
до рішення Виконавчого комітету Обухівської міської ради
 від ______________№_______________</t>
  </si>
  <si>
    <t>Сума  бюджетних коштів,грн.</t>
  </si>
  <si>
    <t>-</t>
  </si>
  <si>
    <t>Виготовлення проектно-кошторисної документації реконструкція  системи газопостачання котельні Дерев’янської гімназії Обухівської міської ради Київської області Обухівський район, с.Дерев'яна, вул. Шкільна, 17 вт.ч.експертиза</t>
  </si>
  <si>
    <t>Виготовлення проектно-кошторисної документації реконструкція  системи газопостачання котельні Германівської  гімназії Обухівської міської ради Київської області  Обухівський район, с.Германівка, вул. Богдана Хмельницького, 30 в.т.ч.експертиза</t>
  </si>
  <si>
    <t>Виготовлення проектно-кошторисної документації реконструкція  системи газопостачання котельні Краснослобідського навчально-виховного комплексу  «Загальноосвітня школа І-ІІІ ступенів – дитячий садок» Обухівської міської ради Київської області Обухівський район, с.Красна Слобідка, вул. Незалежності, 44    міської ради Київської області (котельна 2) в.т.ч.експертиза</t>
  </si>
  <si>
    <t>Виготовлення проектно-кошторисної документації реконструкція  системи газопостачання котельні Копачівського навчально-виховного комплексу  «Загальноосвітня школа І-ІІ ступенів – дитячий садок» Обухівської міської ради Київської області Обухівський район, с.Копачів, вул. Фрунзе, 1 в т.ч.експертиза</t>
  </si>
  <si>
    <t>Виготовлення проектно-кошторисної документації реконструкція  системи газопостачання котельні Семенівської загальноосвітньої  школи І-ІІІ ступенів Обухівської міської ради Київської області Обухівський район, с.Семенівка, вул. Шкільна, 4 в т.ч.експертиза</t>
  </si>
  <si>
    <t>Виготовлення проектно-кошторисної документації реконструкція  системи газопостачання котельні Краснослобідського навчально-виховного комплексу  «Загальноосвітня школа І-ІІІ ступенів – дитячий садок» Обухівської міської ради Київської області Обухівський район, с.Красна Слобідка, вул. І. Кабанця, 2  (котельна 1) в т.ч.експертиза</t>
  </si>
  <si>
    <t>Виготовлення проектно-кошторисної документації реконструкція  системи газопостачання котельні Маловільшанської гімназії Обухівської міської ради Київської області Обухівський район, с.Мала Вільшанка, вул. Васильківська, 39 в т.ч.експертиза</t>
  </si>
  <si>
    <t>Виготовлення проектно-кошторисної документації реконструкція  системи газопостачання котельні Германівської загальноосвітньої  школи І-ІІІ ступенів імені братів Гетьманів  Обухівської міської ради Київської області Обухівський район, с.Германівка, вул. Олени Ковальчук, 36 в.т.ч.експертиза</t>
  </si>
  <si>
    <t xml:space="preserve">Виготовлення ПКД "Реконструкція спортивного майданчику для ігрових видів спорту комбінованого типу Краснослобідського навчально-виховного комплексу "Загальноосвітня школа I-III ступенів -дитячий садок " по вул.Кабанця, 2    с.Красна Слобідка Обухівського району Київської області   в т.ч . Експертиза </t>
  </si>
  <si>
    <t xml:space="preserve"> Звіт про хід виконання  Комплексної  Програми з питань будівництва, реконструкції, капітального ремонту обʼєктів комунальної власності Обухівської міської  територіальної громади Київської області на 2021-2025 роки
 за 2021 рік</t>
  </si>
  <si>
    <t>Капітальний ремонт огорожі на кладовищі по вул.Шкільна в м.Обухові Київської області в т.ч.виготовлення КД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</si>
</sst>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dd/mm/yyyy"/>
    <numFmt numFmtId="165" formatCode="dd\.mm\.yy;@"/>
  </numFmts>
  <fonts count="19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11"/>
      <color rgb="FF000000"/>
      <name val="Arial"/>
      <family val="2"/>
      <charset val="204"/>
    </font>
    <font>
      <b/>
      <sz val="11"/>
      <color rgb="FF000000"/>
      <name val="Calibri"/>
      <family val="2"/>
      <charset val="204"/>
    </font>
    <font>
      <b/>
      <sz val="12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Times New Roman"/>
      <family val="1"/>
      <charset val="1"/>
    </font>
    <font>
      <b/>
      <sz val="12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color rgb="FF000000"/>
      <name val="Calibri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6DCE5"/>
        <bgColor rgb="FFD0CECE"/>
      </patternFill>
    </fill>
    <fill>
      <patternFill patternType="solid">
        <fgColor rgb="FF00FF00"/>
        <bgColor rgb="FF00B050"/>
      </patternFill>
    </fill>
    <fill>
      <patternFill patternType="solid">
        <fgColor rgb="FF00B050"/>
        <bgColor rgb="FF008080"/>
      </patternFill>
    </fill>
    <fill>
      <patternFill patternType="solid">
        <fgColor theme="1" tint="0.499984740745262"/>
        <bgColor rgb="FFD6DCE5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0" fillId="0" borderId="0" xfId="0" applyBorder="1"/>
    <xf numFmtId="0" fontId="2" fillId="0" borderId="2" xfId="0" applyFont="1" applyBorder="1" applyAlignment="1">
      <alignment horizontal="center" vertical="center" wrapText="1"/>
    </xf>
    <xf numFmtId="164" fontId="0" fillId="0" borderId="0" xfId="0" applyNumberFormat="1" applyBorder="1"/>
    <xf numFmtId="49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5" fillId="3" borderId="2" xfId="0" applyFont="1" applyFill="1" applyBorder="1" applyAlignment="1">
      <alignment vertical="top"/>
    </xf>
    <xf numFmtId="0" fontId="5" fillId="3" borderId="2" xfId="0" applyFont="1" applyFill="1" applyBorder="1"/>
    <xf numFmtId="0" fontId="7" fillId="0" borderId="0" xfId="0" applyFont="1" applyAlignment="1">
      <alignment wrapText="1"/>
    </xf>
    <xf numFmtId="2" fontId="0" fillId="0" borderId="0" xfId="0" applyNumberFormat="1"/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49" fontId="8" fillId="4" borderId="4" xfId="0" applyNumberFormat="1" applyFont="1" applyFill="1" applyBorder="1" applyAlignment="1">
      <alignment horizontal="center" vertical="center" wrapText="1"/>
    </xf>
    <xf numFmtId="165" fontId="8" fillId="4" borderId="4" xfId="0" applyNumberFormat="1" applyFont="1" applyFill="1" applyBorder="1" applyAlignment="1">
      <alignment horizontal="center" vertical="center" wrapText="1"/>
    </xf>
    <xf numFmtId="2" fontId="8" fillId="4" borderId="4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vertical="top"/>
    </xf>
    <xf numFmtId="0" fontId="0" fillId="0" borderId="2" xfId="0" applyBorder="1" applyAlignment="1">
      <alignment horizontal="center"/>
    </xf>
    <xf numFmtId="0" fontId="0" fillId="0" borderId="2" xfId="0" applyFont="1" applyBorder="1" applyAlignment="1">
      <alignment wrapText="1"/>
    </xf>
    <xf numFmtId="0" fontId="0" fillId="0" borderId="2" xfId="0" applyFont="1" applyBorder="1"/>
    <xf numFmtId="164" fontId="0" fillId="0" borderId="2" xfId="0" applyNumberFormat="1" applyBorder="1"/>
    <xf numFmtId="4" fontId="0" fillId="0" borderId="2" xfId="0" applyNumberFormat="1" applyBorder="1"/>
    <xf numFmtId="0" fontId="9" fillId="0" borderId="2" xfId="0" applyFont="1" applyBorder="1" applyAlignment="1">
      <alignment horizontal="right"/>
    </xf>
    <xf numFmtId="164" fontId="9" fillId="0" borderId="2" xfId="0" applyNumberFormat="1" applyFont="1" applyBorder="1"/>
    <xf numFmtId="4" fontId="0" fillId="0" borderId="0" xfId="0" applyNumberFormat="1"/>
    <xf numFmtId="164" fontId="0" fillId="0" borderId="0" xfId="0" applyNumberFormat="1"/>
    <xf numFmtId="0" fontId="11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top" wrapText="1"/>
    </xf>
    <xf numFmtId="49" fontId="3" fillId="6" borderId="2" xfId="0" applyNumberFormat="1" applyFont="1" applyFill="1" applyBorder="1" applyAlignment="1">
      <alignment vertical="top" wrapText="1"/>
    </xf>
    <xf numFmtId="0" fontId="3" fillId="6" borderId="2" xfId="0" applyFont="1" applyFill="1" applyBorder="1" applyAlignment="1">
      <alignment wrapText="1"/>
    </xf>
    <xf numFmtId="49" fontId="2" fillId="6" borderId="2" xfId="0" applyNumberFormat="1" applyFont="1" applyFill="1" applyBorder="1" applyAlignment="1">
      <alignment horizontal="center" vertical="top" wrapText="1"/>
    </xf>
    <xf numFmtId="49" fontId="3" fillId="7" borderId="2" xfId="0" applyNumberFormat="1" applyFont="1" applyFill="1" applyBorder="1" applyAlignment="1">
      <alignment vertical="top" wrapText="1"/>
    </xf>
    <xf numFmtId="0" fontId="3" fillId="7" borderId="2" xfId="0" applyFont="1" applyFill="1" applyBorder="1" applyAlignment="1">
      <alignment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wrapText="1"/>
    </xf>
    <xf numFmtId="4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wrapText="1"/>
    </xf>
    <xf numFmtId="4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justify" vertical="center" wrapText="1"/>
    </xf>
    <xf numFmtId="4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4" fontId="2" fillId="6" borderId="2" xfId="0" applyNumberFormat="1" applyFont="1" applyFill="1" applyBorder="1" applyAlignment="1">
      <alignment horizontal="center" vertical="center" wrapText="1"/>
    </xf>
    <xf numFmtId="4" fontId="2" fillId="7" borderId="2" xfId="0" applyNumberFormat="1" applyFont="1" applyFill="1" applyBorder="1" applyAlignment="1">
      <alignment horizontal="center" vertical="center" wrapText="1"/>
    </xf>
    <xf numFmtId="4" fontId="2" fillId="6" borderId="2" xfId="0" applyNumberFormat="1" applyFont="1" applyFill="1" applyBorder="1" applyAlignment="1">
      <alignment horizontal="center" vertical="center"/>
    </xf>
    <xf numFmtId="4" fontId="14" fillId="3" borderId="2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16" fillId="0" borderId="0" xfId="0" applyFont="1"/>
    <xf numFmtId="0" fontId="16" fillId="0" borderId="2" xfId="0" applyFont="1" applyBorder="1"/>
    <xf numFmtId="0" fontId="16" fillId="9" borderId="2" xfId="0" applyFont="1" applyFill="1" applyBorder="1"/>
    <xf numFmtId="0" fontId="16" fillId="0" borderId="2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wrapText="1"/>
    </xf>
    <xf numFmtId="0" fontId="3" fillId="9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2" fontId="2" fillId="0" borderId="2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wrapText="1"/>
    </xf>
    <xf numFmtId="0" fontId="3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wrapText="1"/>
    </xf>
    <xf numFmtId="0" fontId="12" fillId="0" borderId="2" xfId="0" applyFont="1" applyFill="1" applyBorder="1" applyAlignment="1">
      <alignment horizontal="justify"/>
    </xf>
    <xf numFmtId="0" fontId="0" fillId="0" borderId="0" xfId="0" applyFill="1" applyAlignment="1"/>
    <xf numFmtId="4" fontId="3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 wrapText="1"/>
    </xf>
    <xf numFmtId="4" fontId="10" fillId="8" borderId="2" xfId="0" applyNumberFormat="1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wrapText="1"/>
    </xf>
    <xf numFmtId="0" fontId="12" fillId="0" borderId="2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9"/>
  <sheetViews>
    <sheetView tabSelected="1" topLeftCell="A34" zoomScale="87" zoomScaleNormal="87" workbookViewId="0">
      <selection activeCell="D40" sqref="D40"/>
    </sheetView>
  </sheetViews>
  <sheetFormatPr defaultRowHeight="15" x14ac:dyDescent="0.25"/>
  <cols>
    <col min="1" max="1" width="6.7109375" style="1" customWidth="1"/>
    <col min="2" max="2" width="54" style="82" customWidth="1"/>
    <col min="3" max="3" width="13.140625" style="60" customWidth="1"/>
    <col min="4" max="4" width="16.42578125" style="60" customWidth="1"/>
    <col min="5" max="5" width="22.85546875" customWidth="1"/>
    <col min="6" max="6" width="19.140625" style="2" customWidth="1"/>
    <col min="7" max="7" width="19.28515625" customWidth="1"/>
    <col min="8" max="8" width="17.7109375" customWidth="1"/>
    <col min="9" max="1024" width="8.5703125" customWidth="1"/>
  </cols>
  <sheetData>
    <row r="1" spans="1:11" ht="127.5" customHeight="1" x14ac:dyDescent="0.25">
      <c r="E1" s="98" t="s">
        <v>177</v>
      </c>
      <c r="F1" s="98"/>
    </row>
    <row r="2" spans="1:11" ht="58.5" customHeight="1" x14ac:dyDescent="0.25">
      <c r="A2" s="102" t="s">
        <v>189</v>
      </c>
      <c r="B2" s="102"/>
      <c r="C2" s="102"/>
      <c r="D2" s="102"/>
      <c r="E2" s="102"/>
      <c r="F2" s="102"/>
      <c r="G2" s="3"/>
      <c r="H2" s="3"/>
      <c r="I2" s="3"/>
      <c r="J2" s="3"/>
      <c r="K2" s="3"/>
    </row>
    <row r="3" spans="1:11" ht="77.25" customHeight="1" x14ac:dyDescent="0.25">
      <c r="A3" s="4" t="s">
        <v>0</v>
      </c>
      <c r="B3" s="38" t="s">
        <v>1</v>
      </c>
      <c r="C3" s="53" t="s">
        <v>178</v>
      </c>
      <c r="D3" s="51" t="s">
        <v>137</v>
      </c>
      <c r="E3" s="62" t="s">
        <v>138</v>
      </c>
      <c r="F3" s="52" t="s">
        <v>139</v>
      </c>
      <c r="G3" s="5"/>
      <c r="H3" s="5"/>
      <c r="I3" s="3"/>
      <c r="J3" s="3"/>
      <c r="K3" s="3"/>
    </row>
    <row r="4" spans="1:11" ht="30" customHeight="1" x14ac:dyDescent="0.25">
      <c r="A4" s="103" t="s">
        <v>48</v>
      </c>
      <c r="B4" s="103"/>
      <c r="C4" s="103"/>
      <c r="D4" s="103"/>
      <c r="E4" s="103"/>
      <c r="F4" s="103"/>
    </row>
    <row r="5" spans="1:11" ht="52.5" customHeight="1" x14ac:dyDescent="0.25">
      <c r="A5" s="37" t="s">
        <v>2</v>
      </c>
      <c r="B5" s="39" t="s">
        <v>3</v>
      </c>
      <c r="C5" s="46">
        <v>664000</v>
      </c>
      <c r="D5" s="40">
        <f>77331.95+319966.97+3290.92+99620.94</f>
        <v>500210.77999999997</v>
      </c>
      <c r="E5" s="41" t="s">
        <v>97</v>
      </c>
      <c r="F5" s="41" t="s">
        <v>159</v>
      </c>
    </row>
    <row r="6" spans="1:11" ht="76.5" x14ac:dyDescent="0.25">
      <c r="A6" s="37" t="s">
        <v>96</v>
      </c>
      <c r="B6" s="76" t="s">
        <v>123</v>
      </c>
      <c r="C6" s="46">
        <v>466000</v>
      </c>
      <c r="D6" s="40">
        <f>400874.06</f>
        <v>400874.06</v>
      </c>
      <c r="E6" s="41" t="s">
        <v>115</v>
      </c>
      <c r="F6" s="41" t="s">
        <v>158</v>
      </c>
    </row>
    <row r="7" spans="1:11" ht="63" x14ac:dyDescent="0.25">
      <c r="A7" s="37" t="s">
        <v>4</v>
      </c>
      <c r="B7" s="39" t="s">
        <v>5</v>
      </c>
      <c r="C7" s="46">
        <v>231000</v>
      </c>
      <c r="D7" s="40">
        <f>199763.71+1250.71</f>
        <v>201014.41999999998</v>
      </c>
      <c r="E7" s="41" t="s">
        <v>49</v>
      </c>
      <c r="F7" s="41" t="s">
        <v>140</v>
      </c>
    </row>
    <row r="8" spans="1:11" ht="76.5" x14ac:dyDescent="0.25">
      <c r="A8" s="37" t="s">
        <v>98</v>
      </c>
      <c r="B8" s="39" t="s">
        <v>127</v>
      </c>
      <c r="C8" s="46">
        <v>197000</v>
      </c>
      <c r="D8" s="40">
        <v>164989.39000000001</v>
      </c>
      <c r="E8" s="41" t="s">
        <v>119</v>
      </c>
      <c r="F8" s="41" t="s">
        <v>119</v>
      </c>
    </row>
    <row r="9" spans="1:11" ht="63" x14ac:dyDescent="0.25">
      <c r="A9" s="37" t="s">
        <v>6</v>
      </c>
      <c r="B9" s="39" t="s">
        <v>7</v>
      </c>
      <c r="C9" s="46">
        <v>774000</v>
      </c>
      <c r="D9" s="40">
        <f>499186.37+244813.63</f>
        <v>744000</v>
      </c>
      <c r="E9" s="43" t="s">
        <v>171</v>
      </c>
      <c r="F9" s="43" t="s">
        <v>141</v>
      </c>
    </row>
    <row r="10" spans="1:11" ht="78.75" x14ac:dyDescent="0.25">
      <c r="A10" s="37" t="s">
        <v>117</v>
      </c>
      <c r="B10" s="39" t="s">
        <v>128</v>
      </c>
      <c r="C10" s="46">
        <v>256000</v>
      </c>
      <c r="D10" s="40">
        <v>238374.6</v>
      </c>
      <c r="E10" s="43" t="s">
        <v>116</v>
      </c>
      <c r="F10" s="43" t="s">
        <v>116</v>
      </c>
    </row>
    <row r="11" spans="1:11" ht="47.25" x14ac:dyDescent="0.25">
      <c r="A11" s="6" t="s">
        <v>8</v>
      </c>
      <c r="B11" s="39" t="s">
        <v>9</v>
      </c>
      <c r="C11" s="86">
        <v>205000</v>
      </c>
      <c r="D11" s="54">
        <v>204963.43</v>
      </c>
      <c r="E11" s="7" t="s">
        <v>47</v>
      </c>
      <c r="F11" s="7" t="s">
        <v>47</v>
      </c>
    </row>
    <row r="12" spans="1:11" ht="47.25" x14ac:dyDescent="0.25">
      <c r="A12" s="37" t="s">
        <v>99</v>
      </c>
      <c r="B12" s="39" t="s">
        <v>129</v>
      </c>
      <c r="C12" s="46">
        <v>90000</v>
      </c>
      <c r="D12" s="40">
        <v>88646.41</v>
      </c>
      <c r="E12" s="42" t="s">
        <v>114</v>
      </c>
      <c r="F12" s="42" t="s">
        <v>172</v>
      </c>
    </row>
    <row r="13" spans="1:11" ht="47.25" x14ac:dyDescent="0.25">
      <c r="A13" s="6" t="s">
        <v>10</v>
      </c>
      <c r="B13" s="39" t="s">
        <v>11</v>
      </c>
      <c r="C13" s="86">
        <v>630000</v>
      </c>
      <c r="D13" s="54">
        <v>629999.12</v>
      </c>
      <c r="E13" s="7" t="s">
        <v>46</v>
      </c>
      <c r="F13" s="7" t="s">
        <v>46</v>
      </c>
    </row>
    <row r="14" spans="1:11" ht="47.25" x14ac:dyDescent="0.25">
      <c r="A14" s="37" t="s">
        <v>100</v>
      </c>
      <c r="B14" s="39" t="s">
        <v>130</v>
      </c>
      <c r="C14" s="46">
        <v>190000</v>
      </c>
      <c r="D14" s="40">
        <f>186964.69</f>
        <v>186964.69</v>
      </c>
      <c r="E14" s="42" t="s">
        <v>114</v>
      </c>
      <c r="F14" s="42" t="s">
        <v>173</v>
      </c>
    </row>
    <row r="15" spans="1:11" ht="63" x14ac:dyDescent="0.25">
      <c r="A15" s="44" t="s">
        <v>52</v>
      </c>
      <c r="B15" s="45" t="s">
        <v>55</v>
      </c>
      <c r="C15" s="46">
        <v>40000</v>
      </c>
      <c r="D15" s="40" t="s">
        <v>179</v>
      </c>
      <c r="E15" s="42" t="s">
        <v>84</v>
      </c>
      <c r="F15" s="42" t="s">
        <v>179</v>
      </c>
    </row>
    <row r="16" spans="1:11" ht="63" x14ac:dyDescent="0.25">
      <c r="A16" s="44" t="s">
        <v>53</v>
      </c>
      <c r="B16" s="45" t="s">
        <v>56</v>
      </c>
      <c r="C16" s="46">
        <v>40000</v>
      </c>
      <c r="D16" s="40" t="s">
        <v>179</v>
      </c>
      <c r="E16" s="42" t="s">
        <v>84</v>
      </c>
      <c r="F16" s="42" t="s">
        <v>179</v>
      </c>
    </row>
    <row r="17" spans="1:6" ht="63" x14ac:dyDescent="0.25">
      <c r="A17" s="44" t="s">
        <v>54</v>
      </c>
      <c r="B17" s="45" t="s">
        <v>57</v>
      </c>
      <c r="C17" s="46">
        <v>40000</v>
      </c>
      <c r="D17" s="40" t="s">
        <v>179</v>
      </c>
      <c r="E17" s="42" t="s">
        <v>84</v>
      </c>
      <c r="F17" s="42" t="s">
        <v>179</v>
      </c>
    </row>
    <row r="18" spans="1:6" ht="94.5" x14ac:dyDescent="0.25">
      <c r="A18" s="44" t="s">
        <v>59</v>
      </c>
      <c r="B18" s="45" t="s">
        <v>60</v>
      </c>
      <c r="C18" s="46">
        <v>31000</v>
      </c>
      <c r="D18" s="40">
        <v>30631.58</v>
      </c>
      <c r="E18" s="42" t="s">
        <v>84</v>
      </c>
      <c r="F18" s="42" t="s">
        <v>84</v>
      </c>
    </row>
    <row r="19" spans="1:6" ht="63" x14ac:dyDescent="0.25">
      <c r="A19" s="44" t="s">
        <v>62</v>
      </c>
      <c r="B19" s="45" t="s">
        <v>61</v>
      </c>
      <c r="C19" s="46">
        <v>14000</v>
      </c>
      <c r="D19" s="40">
        <v>13894.74</v>
      </c>
      <c r="E19" s="42" t="s">
        <v>84</v>
      </c>
      <c r="F19" s="42" t="s">
        <v>84</v>
      </c>
    </row>
    <row r="20" spans="1:6" ht="63" x14ac:dyDescent="0.25">
      <c r="A20" s="44" t="s">
        <v>66</v>
      </c>
      <c r="B20" s="45" t="s">
        <v>83</v>
      </c>
      <c r="C20" s="46">
        <v>49000</v>
      </c>
      <c r="D20" s="40" t="s">
        <v>179</v>
      </c>
      <c r="E20" s="42" t="s">
        <v>84</v>
      </c>
      <c r="F20" s="42" t="s">
        <v>179</v>
      </c>
    </row>
    <row r="21" spans="1:6" ht="47.25" x14ac:dyDescent="0.25">
      <c r="A21" s="44" t="s">
        <v>69</v>
      </c>
      <c r="B21" s="45" t="s">
        <v>70</v>
      </c>
      <c r="C21" s="46">
        <v>1680000</v>
      </c>
      <c r="D21" s="40">
        <f>47735.07+923986.29+567083.6+5782.93+13423.67+4263.16</f>
        <v>1562274.7199999997</v>
      </c>
      <c r="E21" s="42" t="s">
        <v>85</v>
      </c>
      <c r="F21" s="42" t="s">
        <v>85</v>
      </c>
    </row>
    <row r="22" spans="1:6" ht="101.25" customHeight="1" x14ac:dyDescent="0.25">
      <c r="A22" s="37" t="s">
        <v>73</v>
      </c>
      <c r="B22" s="73" t="s">
        <v>131</v>
      </c>
      <c r="C22" s="46">
        <v>40700</v>
      </c>
      <c r="D22" s="61" t="s">
        <v>165</v>
      </c>
      <c r="E22" s="42" t="s">
        <v>84</v>
      </c>
      <c r="F22" s="61" t="s">
        <v>165</v>
      </c>
    </row>
    <row r="23" spans="1:6" ht="133.5" customHeight="1" x14ac:dyDescent="0.25">
      <c r="A23" s="37" t="s">
        <v>74</v>
      </c>
      <c r="B23" s="73" t="s">
        <v>185</v>
      </c>
      <c r="C23" s="46">
        <v>40700</v>
      </c>
      <c r="D23" s="61" t="s">
        <v>165</v>
      </c>
      <c r="E23" s="42" t="s">
        <v>84</v>
      </c>
      <c r="F23" s="61" t="s">
        <v>165</v>
      </c>
    </row>
    <row r="24" spans="1:6" ht="94.5" x14ac:dyDescent="0.25">
      <c r="A24" s="37" t="s">
        <v>75</v>
      </c>
      <c r="B24" s="73" t="s">
        <v>186</v>
      </c>
      <c r="C24" s="46">
        <v>40700</v>
      </c>
      <c r="D24" s="61" t="s">
        <v>165</v>
      </c>
      <c r="E24" s="42" t="s">
        <v>84</v>
      </c>
      <c r="F24" s="61" t="s">
        <v>165</v>
      </c>
    </row>
    <row r="25" spans="1:6" ht="110.25" x14ac:dyDescent="0.25">
      <c r="A25" s="37" t="s">
        <v>76</v>
      </c>
      <c r="B25" s="73" t="s">
        <v>184</v>
      </c>
      <c r="C25" s="46">
        <v>40700</v>
      </c>
      <c r="D25" s="61" t="s">
        <v>165</v>
      </c>
      <c r="E25" s="42" t="s">
        <v>84</v>
      </c>
      <c r="F25" s="61" t="s">
        <v>165</v>
      </c>
    </row>
    <row r="26" spans="1:6" ht="126" x14ac:dyDescent="0.25">
      <c r="A26" s="37" t="s">
        <v>77</v>
      </c>
      <c r="B26" s="73" t="s">
        <v>183</v>
      </c>
      <c r="C26" s="46">
        <v>15400</v>
      </c>
      <c r="D26" s="61" t="s">
        <v>165</v>
      </c>
      <c r="E26" s="42" t="s">
        <v>84</v>
      </c>
      <c r="F26" s="61" t="s">
        <v>165</v>
      </c>
    </row>
    <row r="27" spans="1:6" ht="63" x14ac:dyDescent="0.25">
      <c r="A27" s="37" t="s">
        <v>78</v>
      </c>
      <c r="B27" s="73" t="s">
        <v>132</v>
      </c>
      <c r="C27" s="46">
        <v>40700</v>
      </c>
      <c r="D27" s="61" t="s">
        <v>165</v>
      </c>
      <c r="E27" s="42" t="s">
        <v>84</v>
      </c>
      <c r="F27" s="61" t="s">
        <v>165</v>
      </c>
    </row>
    <row r="28" spans="1:6" ht="94.5" x14ac:dyDescent="0.25">
      <c r="A28" s="37" t="s">
        <v>79</v>
      </c>
      <c r="B28" s="73" t="s">
        <v>180</v>
      </c>
      <c r="C28" s="46">
        <v>40700</v>
      </c>
      <c r="D28" s="61" t="s">
        <v>165</v>
      </c>
      <c r="E28" s="42" t="s">
        <v>84</v>
      </c>
      <c r="F28" s="61" t="s">
        <v>165</v>
      </c>
    </row>
    <row r="29" spans="1:6" ht="94.5" x14ac:dyDescent="0.25">
      <c r="A29" s="37" t="s">
        <v>80</v>
      </c>
      <c r="B29" s="73" t="s">
        <v>181</v>
      </c>
      <c r="C29" s="46">
        <v>15400</v>
      </c>
      <c r="D29" s="61" t="s">
        <v>165</v>
      </c>
      <c r="E29" s="42" t="s">
        <v>84</v>
      </c>
      <c r="F29" s="61" t="s">
        <v>165</v>
      </c>
    </row>
    <row r="30" spans="1:6" ht="141.75" x14ac:dyDescent="0.25">
      <c r="A30" s="37" t="s">
        <v>81</v>
      </c>
      <c r="B30" s="73" t="s">
        <v>182</v>
      </c>
      <c r="C30" s="46">
        <v>15400</v>
      </c>
      <c r="D30" s="61" t="s">
        <v>165</v>
      </c>
      <c r="E30" s="42" t="s">
        <v>84</v>
      </c>
      <c r="F30" s="61" t="s">
        <v>165</v>
      </c>
    </row>
    <row r="31" spans="1:6" ht="126" x14ac:dyDescent="0.25">
      <c r="A31" s="37" t="s">
        <v>82</v>
      </c>
      <c r="B31" s="73" t="s">
        <v>187</v>
      </c>
      <c r="C31" s="46">
        <v>40700</v>
      </c>
      <c r="D31" s="61" t="s">
        <v>165</v>
      </c>
      <c r="E31" s="42" t="s">
        <v>84</v>
      </c>
      <c r="F31" s="61" t="s">
        <v>165</v>
      </c>
    </row>
    <row r="32" spans="1:6" ht="47.25" x14ac:dyDescent="0.25">
      <c r="A32" s="37" t="s">
        <v>134</v>
      </c>
      <c r="B32" s="45" t="s">
        <v>133</v>
      </c>
      <c r="C32" s="46">
        <v>24000</v>
      </c>
      <c r="D32" s="61" t="s">
        <v>165</v>
      </c>
      <c r="E32" s="42" t="s">
        <v>84</v>
      </c>
      <c r="F32" s="61" t="s">
        <v>165</v>
      </c>
    </row>
    <row r="33" spans="1:6" ht="63" x14ac:dyDescent="0.25">
      <c r="A33" s="37" t="s">
        <v>143</v>
      </c>
      <c r="B33" s="96" t="s">
        <v>144</v>
      </c>
      <c r="C33" s="46">
        <v>158000</v>
      </c>
      <c r="D33" s="40">
        <f>141513.5+1700+12703.2</f>
        <v>155916.70000000001</v>
      </c>
      <c r="E33" s="42" t="s">
        <v>166</v>
      </c>
      <c r="F33" s="42" t="s">
        <v>166</v>
      </c>
    </row>
    <row r="34" spans="1:6" ht="94.5" x14ac:dyDescent="0.25">
      <c r="A34" s="37" t="s">
        <v>160</v>
      </c>
      <c r="B34" s="46" t="s">
        <v>161</v>
      </c>
      <c r="C34" s="46">
        <v>30000</v>
      </c>
      <c r="D34" s="42" t="s">
        <v>179</v>
      </c>
      <c r="E34" s="42" t="s">
        <v>174</v>
      </c>
      <c r="F34" s="38" t="s">
        <v>179</v>
      </c>
    </row>
    <row r="35" spans="1:6" ht="15.75" x14ac:dyDescent="0.25">
      <c r="A35" s="34"/>
      <c r="B35" s="64" t="s">
        <v>12</v>
      </c>
      <c r="C35" s="56">
        <f>SUM(C5:C34)</f>
        <v>6140100</v>
      </c>
      <c r="D35" s="56">
        <f>SUM(D5:D34)</f>
        <v>5122754.6400000006</v>
      </c>
      <c r="E35" s="33"/>
      <c r="F35" s="33"/>
    </row>
    <row r="36" spans="1:6" ht="28.5" customHeight="1" x14ac:dyDescent="0.25">
      <c r="A36" s="100" t="s">
        <v>13</v>
      </c>
      <c r="B36" s="100"/>
      <c r="C36" s="100"/>
      <c r="D36" s="100"/>
      <c r="E36" s="100"/>
      <c r="F36" s="100"/>
    </row>
    <row r="37" spans="1:6" ht="31.5" x14ac:dyDescent="0.25">
      <c r="A37" s="47" t="s">
        <v>108</v>
      </c>
      <c r="B37" s="78" t="s">
        <v>67</v>
      </c>
      <c r="C37" s="46">
        <v>180500</v>
      </c>
      <c r="D37" s="40">
        <f>167989.05+2321.27</f>
        <v>170310.31999999998</v>
      </c>
      <c r="E37" s="42" t="s">
        <v>89</v>
      </c>
      <c r="F37" s="61" t="s">
        <v>89</v>
      </c>
    </row>
    <row r="38" spans="1:6" ht="31.5" x14ac:dyDescent="0.25">
      <c r="A38" s="47" t="s">
        <v>109</v>
      </c>
      <c r="B38" s="79" t="s">
        <v>68</v>
      </c>
      <c r="C38" s="46">
        <v>192500</v>
      </c>
      <c r="D38" s="40">
        <f>134824.41+1827.89+43246.87</f>
        <v>179899.17</v>
      </c>
      <c r="E38" s="42" t="s">
        <v>88</v>
      </c>
      <c r="F38" s="42" t="s">
        <v>88</v>
      </c>
    </row>
    <row r="39" spans="1:6" ht="47.25" x14ac:dyDescent="0.25">
      <c r="A39" s="47" t="s">
        <v>103</v>
      </c>
      <c r="B39" s="78" t="s">
        <v>190</v>
      </c>
      <c r="C39" s="46">
        <v>48000</v>
      </c>
      <c r="D39" s="40">
        <f>46045.09+555.67</f>
        <v>46600.759999999995</v>
      </c>
      <c r="E39" s="42" t="s">
        <v>93</v>
      </c>
      <c r="F39" s="42" t="s">
        <v>93</v>
      </c>
    </row>
    <row r="40" spans="1:6" ht="31.5" x14ac:dyDescent="0.25">
      <c r="A40" s="47" t="s">
        <v>104</v>
      </c>
      <c r="B40" s="79" t="s">
        <v>95</v>
      </c>
      <c r="C40" s="46">
        <v>203000</v>
      </c>
      <c r="D40" s="40">
        <f>190191.94+2621</f>
        <v>192812.94</v>
      </c>
      <c r="E40" s="42" t="s">
        <v>118</v>
      </c>
      <c r="F40" s="42" t="s">
        <v>142</v>
      </c>
    </row>
    <row r="41" spans="1:6" ht="43.5" x14ac:dyDescent="0.25">
      <c r="A41" s="47" t="s">
        <v>105</v>
      </c>
      <c r="B41" s="80" t="s">
        <v>126</v>
      </c>
      <c r="C41" s="46">
        <v>49000</v>
      </c>
      <c r="D41" s="40">
        <f>1417.5</f>
        <v>1417.5</v>
      </c>
      <c r="E41" s="42" t="s">
        <v>101</v>
      </c>
      <c r="F41" s="42" t="s">
        <v>101</v>
      </c>
    </row>
    <row r="42" spans="1:6" ht="43.5" x14ac:dyDescent="0.25">
      <c r="A42" s="47" t="s">
        <v>106</v>
      </c>
      <c r="B42" s="77" t="s">
        <v>124</v>
      </c>
      <c r="C42" s="46">
        <v>49000</v>
      </c>
      <c r="D42" s="40">
        <f>636+1417.5+46909</f>
        <v>48962.5</v>
      </c>
      <c r="E42" s="41" t="s">
        <v>102</v>
      </c>
      <c r="F42" s="41" t="s">
        <v>102</v>
      </c>
    </row>
    <row r="43" spans="1:6" ht="43.5" x14ac:dyDescent="0.25">
      <c r="A43" s="47" t="s">
        <v>107</v>
      </c>
      <c r="B43" s="77" t="s">
        <v>125</v>
      </c>
      <c r="C43" s="46">
        <v>49000</v>
      </c>
      <c r="D43" s="40">
        <f>1417.5</f>
        <v>1417.5</v>
      </c>
      <c r="E43" s="41" t="s">
        <v>102</v>
      </c>
      <c r="F43" s="41" t="s">
        <v>102</v>
      </c>
    </row>
    <row r="44" spans="1:6" ht="57.75" x14ac:dyDescent="0.25">
      <c r="A44" s="47" t="s">
        <v>136</v>
      </c>
      <c r="B44" s="77" t="s">
        <v>135</v>
      </c>
      <c r="C44" s="46">
        <v>49000</v>
      </c>
      <c r="D44" s="40">
        <f>46177.33+1417.5+539.46</f>
        <v>48134.29</v>
      </c>
      <c r="E44" s="41" t="s">
        <v>102</v>
      </c>
      <c r="F44" s="41" t="s">
        <v>102</v>
      </c>
    </row>
    <row r="45" spans="1:6" ht="45.75" customHeight="1" x14ac:dyDescent="0.25">
      <c r="A45" s="47" t="s">
        <v>145</v>
      </c>
      <c r="B45" s="77" t="s">
        <v>146</v>
      </c>
      <c r="C45" s="84">
        <v>49000</v>
      </c>
      <c r="D45" s="40">
        <f>34330.86+1417.5+466.55</f>
        <v>36214.910000000003</v>
      </c>
      <c r="E45" s="41" t="s">
        <v>102</v>
      </c>
      <c r="F45" s="41" t="s">
        <v>102</v>
      </c>
    </row>
    <row r="46" spans="1:6" ht="15.75" x14ac:dyDescent="0.25">
      <c r="A46" s="32"/>
      <c r="B46" s="64" t="s">
        <v>14</v>
      </c>
      <c r="C46" s="56">
        <f>SUM(C37:C45)</f>
        <v>869000</v>
      </c>
      <c r="D46" s="56">
        <f>SUM(D37:D45)</f>
        <v>725769.89</v>
      </c>
      <c r="E46" s="33"/>
      <c r="F46" s="33"/>
    </row>
    <row r="47" spans="1:6" ht="30.6" customHeight="1" x14ac:dyDescent="0.25">
      <c r="A47" s="100" t="s">
        <v>15</v>
      </c>
      <c r="B47" s="100"/>
      <c r="C47" s="100"/>
      <c r="D47" s="100"/>
      <c r="E47" s="100"/>
      <c r="F47" s="100"/>
    </row>
    <row r="48" spans="1:6" ht="164.25" customHeight="1" x14ac:dyDescent="0.25">
      <c r="A48" s="8" t="s">
        <v>16</v>
      </c>
      <c r="B48" s="42" t="s">
        <v>17</v>
      </c>
      <c r="C48" s="55">
        <v>4054530</v>
      </c>
      <c r="D48" s="55">
        <f>C48</f>
        <v>4054530</v>
      </c>
      <c r="E48" s="29" t="s">
        <v>50</v>
      </c>
      <c r="F48" s="29" t="s">
        <v>175</v>
      </c>
    </row>
    <row r="49" spans="1:6" ht="100.5" x14ac:dyDescent="0.25">
      <c r="A49" s="44" t="s">
        <v>90</v>
      </c>
      <c r="B49" s="81" t="s">
        <v>188</v>
      </c>
      <c r="C49" s="48">
        <v>90000</v>
      </c>
      <c r="D49" s="83">
        <v>89280</v>
      </c>
      <c r="E49" s="42" t="s">
        <v>84</v>
      </c>
      <c r="F49" s="42" t="s">
        <v>84</v>
      </c>
    </row>
    <row r="50" spans="1:6" ht="15.75" x14ac:dyDescent="0.25">
      <c r="A50" s="35"/>
      <c r="B50" s="65" t="s">
        <v>18</v>
      </c>
      <c r="C50" s="57">
        <f>SUM(C48:C49)</f>
        <v>4144530</v>
      </c>
      <c r="D50" s="57">
        <f>D48+D49</f>
        <v>4143810</v>
      </c>
      <c r="E50" s="36"/>
      <c r="F50" s="36"/>
    </row>
    <row r="51" spans="1:6" ht="33.950000000000003" customHeight="1" x14ac:dyDescent="0.25">
      <c r="A51" s="101" t="s">
        <v>19</v>
      </c>
      <c r="B51" s="101"/>
      <c r="C51" s="101"/>
      <c r="D51" s="101"/>
      <c r="E51" s="101"/>
      <c r="F51" s="101"/>
    </row>
    <row r="52" spans="1:6" ht="25.5" customHeight="1" x14ac:dyDescent="0.25">
      <c r="A52" s="37"/>
      <c r="B52" s="50"/>
      <c r="C52" s="48"/>
      <c r="D52" s="48"/>
      <c r="E52" s="38"/>
      <c r="F52" s="38"/>
    </row>
    <row r="53" spans="1:6" ht="15.75" x14ac:dyDescent="0.25">
      <c r="A53" s="31"/>
      <c r="B53" s="64" t="s">
        <v>20</v>
      </c>
      <c r="C53" s="58">
        <f>SUM(C52:C52)</f>
        <v>0</v>
      </c>
      <c r="D53" s="58"/>
      <c r="E53" s="31"/>
      <c r="F53" s="31"/>
    </row>
    <row r="54" spans="1:6" ht="32.1" customHeight="1" x14ac:dyDescent="0.25">
      <c r="A54" s="101" t="s">
        <v>21</v>
      </c>
      <c r="B54" s="101"/>
      <c r="C54" s="101"/>
      <c r="D54" s="101"/>
      <c r="E54" s="101"/>
      <c r="F54" s="101"/>
    </row>
    <row r="55" spans="1:6" ht="94.5" x14ac:dyDescent="0.25">
      <c r="A55" s="37" t="s">
        <v>120</v>
      </c>
      <c r="B55" s="75" t="s">
        <v>121</v>
      </c>
      <c r="C55" s="46">
        <v>200000</v>
      </c>
      <c r="D55" s="61" t="s">
        <v>165</v>
      </c>
      <c r="E55" s="42" t="s">
        <v>122</v>
      </c>
      <c r="F55" s="61" t="s">
        <v>165</v>
      </c>
    </row>
    <row r="56" spans="1:6" ht="15.75" x14ac:dyDescent="0.25">
      <c r="A56" s="31"/>
      <c r="B56" s="64" t="s">
        <v>22</v>
      </c>
      <c r="C56" s="58">
        <f>SUM(C55:C55)</f>
        <v>200000</v>
      </c>
      <c r="D56" s="58"/>
      <c r="E56" s="31"/>
      <c r="F56" s="31"/>
    </row>
    <row r="57" spans="1:6" ht="36" customHeight="1" x14ac:dyDescent="0.25">
      <c r="A57" s="99" t="s">
        <v>23</v>
      </c>
      <c r="B57" s="99"/>
      <c r="C57" s="99"/>
      <c r="D57" s="99"/>
      <c r="E57" s="99"/>
      <c r="F57" s="99"/>
    </row>
    <row r="58" spans="1:6" ht="60" x14ac:dyDescent="0.25">
      <c r="A58" s="6" t="s">
        <v>24</v>
      </c>
      <c r="B58" s="79" t="s">
        <v>164</v>
      </c>
      <c r="C58" s="74">
        <v>410000</v>
      </c>
      <c r="D58" s="83">
        <v>380000</v>
      </c>
      <c r="E58" s="30" t="s">
        <v>51</v>
      </c>
      <c r="F58" s="93" t="s">
        <v>176</v>
      </c>
    </row>
    <row r="59" spans="1:6" ht="31.5" x14ac:dyDescent="0.25">
      <c r="A59" s="49" t="s">
        <v>58</v>
      </c>
      <c r="B59" s="50" t="s">
        <v>92</v>
      </c>
      <c r="C59" s="48">
        <v>943000</v>
      </c>
      <c r="D59" s="83">
        <f>849868.68+10461.18</f>
        <v>860329.8600000001</v>
      </c>
      <c r="E59" s="42" t="s">
        <v>86</v>
      </c>
      <c r="F59" s="42" t="s">
        <v>86</v>
      </c>
    </row>
    <row r="60" spans="1:6" ht="47.25" x14ac:dyDescent="0.25">
      <c r="A60" s="49" t="s">
        <v>110</v>
      </c>
      <c r="B60" s="50" t="s">
        <v>94</v>
      </c>
      <c r="C60" s="48">
        <v>49500</v>
      </c>
      <c r="D60" s="83">
        <f>47492.01</f>
        <v>47492.01</v>
      </c>
      <c r="E60" s="42" t="s">
        <v>91</v>
      </c>
      <c r="F60" s="42" t="s">
        <v>91</v>
      </c>
    </row>
    <row r="61" spans="1:6" ht="63" x14ac:dyDescent="0.25">
      <c r="A61" s="49" t="s">
        <v>162</v>
      </c>
      <c r="B61" s="50" t="s">
        <v>163</v>
      </c>
      <c r="C61" s="48">
        <v>1386000</v>
      </c>
      <c r="D61" s="83">
        <v>386000</v>
      </c>
      <c r="E61" s="42" t="s">
        <v>84</v>
      </c>
      <c r="F61" s="61" t="s">
        <v>165</v>
      </c>
    </row>
    <row r="62" spans="1:6" ht="15.75" x14ac:dyDescent="0.25">
      <c r="A62" s="32"/>
      <c r="B62" s="64" t="s">
        <v>71</v>
      </c>
      <c r="C62" s="58">
        <f>SUM(C58:C61)</f>
        <v>2788500</v>
      </c>
      <c r="D62" s="58">
        <f>D58+D59+D60+D61</f>
        <v>1673821.87</v>
      </c>
      <c r="E62" s="33"/>
      <c r="F62" s="33"/>
    </row>
    <row r="63" spans="1:6" ht="30" customHeight="1" x14ac:dyDescent="0.25">
      <c r="A63" s="99" t="s">
        <v>63</v>
      </c>
      <c r="B63" s="99"/>
      <c r="C63" s="99"/>
      <c r="D63" s="99"/>
      <c r="E63" s="99"/>
      <c r="F63" s="99"/>
    </row>
    <row r="64" spans="1:6" ht="47.25" x14ac:dyDescent="0.25">
      <c r="A64" s="79" t="s">
        <v>64</v>
      </c>
      <c r="B64" s="79" t="s">
        <v>65</v>
      </c>
      <c r="C64" s="46">
        <v>396000</v>
      </c>
      <c r="D64" s="40">
        <f>374993.22+4607.65+10000</f>
        <v>389600.87</v>
      </c>
      <c r="E64" s="42" t="s">
        <v>87</v>
      </c>
      <c r="F64" s="42">
        <v>33.6</v>
      </c>
    </row>
    <row r="65" spans="1:6" ht="57.75" x14ac:dyDescent="0.25">
      <c r="A65" s="94" t="s">
        <v>111</v>
      </c>
      <c r="B65" s="77" t="s">
        <v>112</v>
      </c>
      <c r="C65" s="46">
        <v>49000</v>
      </c>
      <c r="D65" s="40">
        <v>48713.68</v>
      </c>
      <c r="E65" s="42" t="s">
        <v>113</v>
      </c>
      <c r="F65" s="42" t="s">
        <v>113</v>
      </c>
    </row>
    <row r="66" spans="1:6" ht="15.75" customHeight="1" x14ac:dyDescent="0.25">
      <c r="A66" s="65"/>
      <c r="B66" s="65" t="s">
        <v>72</v>
      </c>
      <c r="C66" s="57">
        <f>SUM(C64:C65)</f>
        <v>445000</v>
      </c>
      <c r="D66" s="57">
        <f>D65+D64</f>
        <v>438314.55</v>
      </c>
      <c r="E66" s="65"/>
      <c r="F66" s="65"/>
    </row>
    <row r="67" spans="1:6" ht="18.75" x14ac:dyDescent="0.3">
      <c r="A67" s="9"/>
      <c r="B67" s="66" t="s">
        <v>25</v>
      </c>
      <c r="C67" s="59">
        <f>C66+C62+C56+C53+C50+C46+C35</f>
        <v>14587130</v>
      </c>
      <c r="D67" s="85">
        <f>D35+D46+D50+D56+D62+D66</f>
        <v>12104470.950000003</v>
      </c>
      <c r="E67" s="10"/>
      <c r="F67" s="95"/>
    </row>
    <row r="69" spans="1:6" ht="31.5" x14ac:dyDescent="0.25">
      <c r="B69" s="87" t="s">
        <v>167</v>
      </c>
      <c r="C69" s="1"/>
      <c r="D69"/>
      <c r="E69" s="97" t="s">
        <v>168</v>
      </c>
      <c r="F69" s="97"/>
    </row>
    <row r="70" spans="1:6" ht="15.75" x14ac:dyDescent="0.25">
      <c r="B70" s="89"/>
      <c r="C70" s="90"/>
      <c r="D70" s="91"/>
      <c r="E70" s="67"/>
      <c r="F70" s="88"/>
    </row>
    <row r="71" spans="1:6" ht="31.5" x14ac:dyDescent="0.25">
      <c r="B71" s="92" t="s">
        <v>169</v>
      </c>
      <c r="C71" s="90"/>
      <c r="D71" s="91"/>
      <c r="E71" s="97" t="s">
        <v>170</v>
      </c>
      <c r="F71" s="97"/>
    </row>
    <row r="72" spans="1:6" x14ac:dyDescent="0.25">
      <c r="F72" s="11"/>
    </row>
    <row r="73" spans="1:6" x14ac:dyDescent="0.25">
      <c r="F73" s="11"/>
    </row>
    <row r="74" spans="1:6" ht="36.75" customHeight="1" x14ac:dyDescent="0.25">
      <c r="F74" s="11"/>
    </row>
    <row r="75" spans="1:6" ht="30.75" customHeight="1" x14ac:dyDescent="0.25"/>
    <row r="77" spans="1:6" ht="32.25" customHeight="1" x14ac:dyDescent="0.25"/>
    <row r="78" spans="1:6" ht="45" customHeight="1" x14ac:dyDescent="0.25"/>
    <row r="79" spans="1:6" ht="51.75" customHeight="1" x14ac:dyDescent="0.25"/>
    <row r="80" spans="1:6" ht="32.25" customHeight="1" x14ac:dyDescent="0.25"/>
    <row r="82" ht="30.75" customHeight="1" x14ac:dyDescent="0.25"/>
    <row r="83" ht="53.1" customHeight="1" x14ac:dyDescent="0.25"/>
    <row r="84" ht="57.95" customHeight="1" x14ac:dyDescent="0.25"/>
    <row r="85" ht="30.75" customHeight="1" x14ac:dyDescent="0.25"/>
    <row r="86" ht="33.75" customHeight="1" x14ac:dyDescent="0.25"/>
    <row r="87" ht="33.75" customHeight="1" x14ac:dyDescent="0.25"/>
    <row r="89" ht="30.75" customHeight="1" x14ac:dyDescent="0.25"/>
  </sheetData>
  <mergeCells count="11">
    <mergeCell ref="E71:F71"/>
    <mergeCell ref="E69:F69"/>
    <mergeCell ref="E1:F1"/>
    <mergeCell ref="A63:F63"/>
    <mergeCell ref="A36:F36"/>
    <mergeCell ref="A51:F51"/>
    <mergeCell ref="A47:F47"/>
    <mergeCell ref="A2:F2"/>
    <mergeCell ref="A4:F4"/>
    <mergeCell ref="A54:F54"/>
    <mergeCell ref="A57:F57"/>
  </mergeCells>
  <pageMargins left="0" right="0" top="0" bottom="0" header="0" footer="0"/>
  <pageSetup paperSize="9" scale="80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topLeftCell="A4" zoomScaleNormal="100" workbookViewId="0">
      <selection activeCell="H12" sqref="H12"/>
    </sheetView>
  </sheetViews>
  <sheetFormatPr defaultRowHeight="15" x14ac:dyDescent="0.25"/>
  <cols>
    <col min="1" max="1" width="6.28515625" customWidth="1"/>
    <col min="2" max="2" width="8" customWidth="1"/>
    <col min="3" max="3" width="16.28515625" customWidth="1"/>
    <col min="4" max="4" width="9.28515625" customWidth="1"/>
    <col min="5" max="5" width="8.85546875" customWidth="1"/>
    <col min="6" max="6" width="40.42578125" style="2" customWidth="1"/>
    <col min="7" max="7" width="12.7109375" style="12" customWidth="1"/>
    <col min="8" max="8" width="17.140625" customWidth="1"/>
    <col min="9" max="9" width="18.7109375" customWidth="1"/>
    <col min="10" max="10" width="15.42578125" customWidth="1"/>
    <col min="11" max="1025" width="8.5703125" customWidth="1"/>
  </cols>
  <sheetData>
    <row r="1" spans="1:10" ht="60" x14ac:dyDescent="0.25">
      <c r="A1" s="13" t="s">
        <v>26</v>
      </c>
      <c r="B1" s="14" t="s">
        <v>27</v>
      </c>
      <c r="C1" s="14" t="s">
        <v>28</v>
      </c>
      <c r="D1" s="15" t="s">
        <v>29</v>
      </c>
      <c r="E1" s="16" t="s">
        <v>30</v>
      </c>
      <c r="F1" s="14" t="s">
        <v>31</v>
      </c>
      <c r="G1" s="17" t="s">
        <v>32</v>
      </c>
      <c r="H1" s="16" t="s">
        <v>33</v>
      </c>
      <c r="I1" s="18" t="s">
        <v>34</v>
      </c>
      <c r="J1" s="19" t="s">
        <v>35</v>
      </c>
    </row>
    <row r="2" spans="1:10" ht="120" x14ac:dyDescent="0.25">
      <c r="A2" s="20">
        <v>1</v>
      </c>
      <c r="B2" s="21" t="s">
        <v>36</v>
      </c>
      <c r="C2" s="22" t="s">
        <v>37</v>
      </c>
      <c r="D2" s="22" t="s">
        <v>38</v>
      </c>
      <c r="E2" s="23">
        <v>42990</v>
      </c>
      <c r="F2" s="21" t="s">
        <v>39</v>
      </c>
      <c r="G2" s="24">
        <v>171074</v>
      </c>
      <c r="H2" s="23">
        <v>43063</v>
      </c>
      <c r="I2" s="23" t="s">
        <v>40</v>
      </c>
      <c r="J2" s="25" t="s">
        <v>41</v>
      </c>
    </row>
    <row r="3" spans="1:10" ht="120" x14ac:dyDescent="0.25">
      <c r="A3" s="20">
        <v>2</v>
      </c>
      <c r="B3" s="21" t="s">
        <v>36</v>
      </c>
      <c r="C3" s="22" t="s">
        <v>37</v>
      </c>
      <c r="D3" s="22" t="s">
        <v>42</v>
      </c>
      <c r="E3" s="23">
        <v>42992</v>
      </c>
      <c r="F3" s="21" t="s">
        <v>43</v>
      </c>
      <c r="G3" s="24">
        <v>166666.67000000001</v>
      </c>
      <c r="H3" s="23">
        <v>43252</v>
      </c>
      <c r="I3" s="23">
        <v>43096</v>
      </c>
      <c r="J3" s="26">
        <v>43334</v>
      </c>
    </row>
    <row r="4" spans="1:10" ht="120" x14ac:dyDescent="0.25">
      <c r="A4" s="20">
        <v>3</v>
      </c>
      <c r="B4" s="21" t="s">
        <v>36</v>
      </c>
      <c r="C4" s="22" t="s">
        <v>37</v>
      </c>
      <c r="D4" s="22" t="s">
        <v>44</v>
      </c>
      <c r="E4" s="23">
        <v>42990</v>
      </c>
      <c r="F4" s="21" t="s">
        <v>45</v>
      </c>
      <c r="G4" s="24">
        <v>4314.68</v>
      </c>
      <c r="H4" s="23">
        <v>43063</v>
      </c>
      <c r="I4" s="23">
        <v>43096</v>
      </c>
      <c r="J4" s="26">
        <v>43097</v>
      </c>
    </row>
    <row r="5" spans="1:10" x14ac:dyDescent="0.25">
      <c r="A5" s="20"/>
      <c r="B5" s="21"/>
      <c r="C5" s="22"/>
      <c r="D5" s="22"/>
      <c r="E5" s="23"/>
      <c r="F5" s="21"/>
      <c r="G5" s="24">
        <v>1026</v>
      </c>
      <c r="H5" s="23"/>
      <c r="I5" s="23"/>
      <c r="J5" s="26"/>
    </row>
    <row r="6" spans="1:10" x14ac:dyDescent="0.25">
      <c r="A6" s="20"/>
      <c r="B6" s="21"/>
      <c r="C6" s="22"/>
      <c r="D6" s="22"/>
      <c r="E6" s="23"/>
      <c r="F6" s="21"/>
      <c r="G6" s="24"/>
      <c r="H6" s="23"/>
      <c r="I6" s="23"/>
      <c r="J6" s="26"/>
    </row>
    <row r="7" spans="1:10" x14ac:dyDescent="0.25">
      <c r="A7" s="20"/>
      <c r="B7" s="21"/>
      <c r="C7" s="22"/>
      <c r="D7" s="22"/>
      <c r="E7" s="23"/>
      <c r="F7" s="21"/>
      <c r="G7" s="24"/>
      <c r="H7" s="23"/>
      <c r="I7" s="23"/>
      <c r="J7" s="26"/>
    </row>
    <row r="8" spans="1:10" x14ac:dyDescent="0.25">
      <c r="A8" s="20"/>
      <c r="B8" s="21"/>
      <c r="C8" s="22"/>
      <c r="D8" s="22"/>
      <c r="E8" s="23"/>
      <c r="F8" s="21"/>
      <c r="G8" s="24"/>
      <c r="H8" s="23"/>
      <c r="I8" s="23"/>
      <c r="J8" s="26"/>
    </row>
    <row r="9" spans="1:10" x14ac:dyDescent="0.25">
      <c r="G9" s="27"/>
      <c r="H9" s="28"/>
    </row>
    <row r="10" spans="1:10" x14ac:dyDescent="0.25">
      <c r="G10" s="27"/>
      <c r="H10" s="28"/>
    </row>
    <row r="11" spans="1:10" x14ac:dyDescent="0.25">
      <c r="G11" s="27"/>
      <c r="H11" s="28"/>
    </row>
    <row r="12" spans="1:10" x14ac:dyDescent="0.25">
      <c r="G12" s="27"/>
      <c r="H12" s="28"/>
    </row>
    <row r="13" spans="1:10" x14ac:dyDescent="0.25">
      <c r="G13" s="27"/>
      <c r="H13" s="28"/>
    </row>
    <row r="14" spans="1:10" x14ac:dyDescent="0.25">
      <c r="G14" s="27"/>
      <c r="H14" s="28"/>
    </row>
    <row r="15" spans="1:10" x14ac:dyDescent="0.25">
      <c r="G15" s="27"/>
      <c r="H15" s="28"/>
    </row>
    <row r="16" spans="1:10" x14ac:dyDescent="0.25">
      <c r="G16" s="27"/>
      <c r="H16" s="28"/>
    </row>
    <row r="17" spans="7:8" x14ac:dyDescent="0.25">
      <c r="G17" s="27"/>
      <c r="H17" s="28"/>
    </row>
    <row r="18" spans="7:8" x14ac:dyDescent="0.25">
      <c r="G18" s="27"/>
      <c r="H18" s="28"/>
    </row>
    <row r="19" spans="7:8" x14ac:dyDescent="0.25">
      <c r="G19" s="27"/>
      <c r="H19" s="28"/>
    </row>
    <row r="20" spans="7:8" x14ac:dyDescent="0.25">
      <c r="G20" s="27"/>
      <c r="H20" s="28"/>
    </row>
    <row r="21" spans="7:8" x14ac:dyDescent="0.25">
      <c r="G21" s="27"/>
      <c r="H21" s="28"/>
    </row>
    <row r="22" spans="7:8" x14ac:dyDescent="0.25">
      <c r="G22" s="27"/>
      <c r="H22" s="28"/>
    </row>
    <row r="23" spans="7:8" x14ac:dyDescent="0.25">
      <c r="G23" s="27"/>
      <c r="H23" s="28"/>
    </row>
    <row r="24" spans="7:8" x14ac:dyDescent="0.25">
      <c r="G24" s="27"/>
      <c r="H24" s="28"/>
    </row>
    <row r="25" spans="7:8" x14ac:dyDescent="0.25">
      <c r="G25" s="27"/>
      <c r="H25" s="28"/>
    </row>
    <row r="26" spans="7:8" x14ac:dyDescent="0.25">
      <c r="G26" s="27"/>
      <c r="H26" s="28"/>
    </row>
    <row r="27" spans="7:8" x14ac:dyDescent="0.25">
      <c r="G27" s="27"/>
      <c r="H27" s="28"/>
    </row>
    <row r="28" spans="7:8" x14ac:dyDescent="0.25">
      <c r="G28" s="27"/>
      <c r="H28" s="28"/>
    </row>
    <row r="29" spans="7:8" x14ac:dyDescent="0.25">
      <c r="G29" s="27"/>
      <c r="H29" s="28"/>
    </row>
    <row r="30" spans="7:8" x14ac:dyDescent="0.25">
      <c r="G30" s="27"/>
      <c r="H30" s="28"/>
    </row>
    <row r="31" spans="7:8" x14ac:dyDescent="0.25">
      <c r="G31" s="27"/>
      <c r="H31" s="28"/>
    </row>
    <row r="32" spans="7:8" x14ac:dyDescent="0.25">
      <c r="G32" s="27"/>
      <c r="H32" s="28"/>
    </row>
    <row r="33" spans="7:8" x14ac:dyDescent="0.25">
      <c r="G33" s="27"/>
      <c r="H33" s="28"/>
    </row>
    <row r="34" spans="7:8" x14ac:dyDescent="0.25">
      <c r="G34" s="27"/>
      <c r="H34" s="28"/>
    </row>
    <row r="35" spans="7:8" x14ac:dyDescent="0.25">
      <c r="H35" s="28"/>
    </row>
    <row r="36" spans="7:8" x14ac:dyDescent="0.25">
      <c r="H36" s="28"/>
    </row>
    <row r="37" spans="7:8" x14ac:dyDescent="0.25">
      <c r="H37" s="28"/>
    </row>
    <row r="38" spans="7:8" x14ac:dyDescent="0.25">
      <c r="H38" s="28"/>
    </row>
    <row r="39" spans="7:8" x14ac:dyDescent="0.25">
      <c r="H39" s="28"/>
    </row>
    <row r="40" spans="7:8" x14ac:dyDescent="0.25">
      <c r="H40" s="28"/>
    </row>
    <row r="41" spans="7:8" x14ac:dyDescent="0.25">
      <c r="H41" s="28"/>
    </row>
    <row r="42" spans="7:8" x14ac:dyDescent="0.25">
      <c r="H42" s="28"/>
    </row>
    <row r="43" spans="7:8" x14ac:dyDescent="0.25">
      <c r="H43" s="28"/>
    </row>
    <row r="44" spans="7:8" x14ac:dyDescent="0.25">
      <c r="H44" s="28"/>
    </row>
    <row r="45" spans="7:8" x14ac:dyDescent="0.25">
      <c r="H45" s="28"/>
    </row>
    <row r="46" spans="7:8" x14ac:dyDescent="0.25">
      <c r="H46" s="28"/>
    </row>
    <row r="47" spans="7:8" x14ac:dyDescent="0.25">
      <c r="H47" s="28"/>
    </row>
    <row r="48" spans="7:8" x14ac:dyDescent="0.25">
      <c r="H48" s="28"/>
    </row>
    <row r="49" spans="8:8" x14ac:dyDescent="0.25">
      <c r="H49" s="28"/>
    </row>
    <row r="50" spans="8:8" x14ac:dyDescent="0.25">
      <c r="H50" s="28"/>
    </row>
    <row r="51" spans="8:8" x14ac:dyDescent="0.25">
      <c r="H51" s="28"/>
    </row>
    <row r="52" spans="8:8" x14ac:dyDescent="0.25">
      <c r="H52" s="28"/>
    </row>
    <row r="53" spans="8:8" x14ac:dyDescent="0.25">
      <c r="H53" s="28"/>
    </row>
    <row r="54" spans="8:8" x14ac:dyDescent="0.25">
      <c r="H54" s="28"/>
    </row>
    <row r="55" spans="8:8" x14ac:dyDescent="0.25">
      <c r="H55" s="28"/>
    </row>
    <row r="56" spans="8:8" x14ac:dyDescent="0.25">
      <c r="H56" s="28"/>
    </row>
    <row r="57" spans="8:8" x14ac:dyDescent="0.25">
      <c r="H57" s="28"/>
    </row>
    <row r="58" spans="8:8" x14ac:dyDescent="0.25">
      <c r="H58" s="28"/>
    </row>
    <row r="59" spans="8:8" x14ac:dyDescent="0.25">
      <c r="H59" s="28"/>
    </row>
    <row r="60" spans="8:8" x14ac:dyDescent="0.25">
      <c r="H60" s="28"/>
    </row>
    <row r="61" spans="8:8" x14ac:dyDescent="0.25">
      <c r="H61" s="28"/>
    </row>
    <row r="62" spans="8:8" x14ac:dyDescent="0.25">
      <c r="H62" s="28"/>
    </row>
    <row r="63" spans="8:8" x14ac:dyDescent="0.25">
      <c r="H63" s="28"/>
    </row>
    <row r="64" spans="8:8" x14ac:dyDescent="0.25">
      <c r="H64" s="28"/>
    </row>
    <row r="65" spans="8:8" x14ac:dyDescent="0.25">
      <c r="H65" s="28"/>
    </row>
    <row r="66" spans="8:8" x14ac:dyDescent="0.25">
      <c r="H66" s="28"/>
    </row>
    <row r="67" spans="8:8" x14ac:dyDescent="0.25">
      <c r="H67" s="28"/>
    </row>
    <row r="68" spans="8:8" x14ac:dyDescent="0.25">
      <c r="H68" s="28"/>
    </row>
    <row r="69" spans="8:8" x14ac:dyDescent="0.25">
      <c r="H69" s="28"/>
    </row>
    <row r="70" spans="8:8" x14ac:dyDescent="0.25">
      <c r="H70" s="28"/>
    </row>
    <row r="71" spans="8:8" x14ac:dyDescent="0.25">
      <c r="H71" s="28"/>
    </row>
    <row r="72" spans="8:8" x14ac:dyDescent="0.25">
      <c r="H72" s="28"/>
    </row>
    <row r="73" spans="8:8" x14ac:dyDescent="0.25">
      <c r="H73" s="28"/>
    </row>
    <row r="74" spans="8:8" x14ac:dyDescent="0.25">
      <c r="H74" s="28"/>
    </row>
    <row r="75" spans="8:8" x14ac:dyDescent="0.25">
      <c r="H75" s="28"/>
    </row>
    <row r="76" spans="8:8" x14ac:dyDescent="0.25">
      <c r="H76" s="28"/>
    </row>
    <row r="77" spans="8:8" x14ac:dyDescent="0.25">
      <c r="H77" s="28"/>
    </row>
    <row r="78" spans="8:8" x14ac:dyDescent="0.25">
      <c r="H78" s="28"/>
    </row>
    <row r="79" spans="8:8" x14ac:dyDescent="0.25">
      <c r="H79" s="28"/>
    </row>
    <row r="80" spans="8:8" x14ac:dyDescent="0.25">
      <c r="H80" s="28"/>
    </row>
    <row r="81" spans="8:8" x14ac:dyDescent="0.25">
      <c r="H81" s="28"/>
    </row>
    <row r="82" spans="8:8" x14ac:dyDescent="0.25">
      <c r="H82" s="28"/>
    </row>
    <row r="83" spans="8:8" x14ac:dyDescent="0.25">
      <c r="H83" s="28"/>
    </row>
    <row r="84" spans="8:8" x14ac:dyDescent="0.25">
      <c r="H84" s="28"/>
    </row>
    <row r="85" spans="8:8" x14ac:dyDescent="0.25">
      <c r="H85" s="28"/>
    </row>
    <row r="86" spans="8:8" x14ac:dyDescent="0.25">
      <c r="H86" s="28"/>
    </row>
    <row r="87" spans="8:8" x14ac:dyDescent="0.25">
      <c r="H87" s="28"/>
    </row>
    <row r="88" spans="8:8" x14ac:dyDescent="0.25">
      <c r="H88" s="28"/>
    </row>
    <row r="89" spans="8:8" x14ac:dyDescent="0.25">
      <c r="H89" s="28"/>
    </row>
    <row r="90" spans="8:8" x14ac:dyDescent="0.25">
      <c r="H90" s="28"/>
    </row>
    <row r="91" spans="8:8" x14ac:dyDescent="0.25">
      <c r="H91" s="28"/>
    </row>
    <row r="92" spans="8:8" x14ac:dyDescent="0.25">
      <c r="H92" s="28"/>
    </row>
    <row r="93" spans="8:8" x14ac:dyDescent="0.25">
      <c r="H93" s="28"/>
    </row>
    <row r="94" spans="8:8" x14ac:dyDescent="0.25">
      <c r="H94" s="28"/>
    </row>
    <row r="95" spans="8:8" x14ac:dyDescent="0.25">
      <c r="H95" s="28"/>
    </row>
    <row r="96" spans="8:8" x14ac:dyDescent="0.25">
      <c r="H96" s="28"/>
    </row>
    <row r="97" spans="8:8" x14ac:dyDescent="0.25">
      <c r="H97" s="28"/>
    </row>
    <row r="98" spans="8:8" x14ac:dyDescent="0.25">
      <c r="H98" s="28"/>
    </row>
    <row r="99" spans="8:8" x14ac:dyDescent="0.25">
      <c r="H99" s="28"/>
    </row>
    <row r="100" spans="8:8" x14ac:dyDescent="0.25">
      <c r="H100" s="28"/>
    </row>
    <row r="101" spans="8:8" x14ac:dyDescent="0.25">
      <c r="H101" s="28"/>
    </row>
  </sheetData>
  <pageMargins left="0.7" right="0.7" top="0.75" bottom="0.75" header="0.51180555555555496" footer="0.51180555555555496"/>
  <pageSetup paperSize="9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opLeftCell="A7" workbookViewId="0">
      <selection activeCell="G7" sqref="G7"/>
    </sheetView>
  </sheetViews>
  <sheetFormatPr defaultRowHeight="15.75" x14ac:dyDescent="0.25"/>
  <cols>
    <col min="1" max="1" width="9.140625" style="67"/>
    <col min="2" max="2" width="80" style="67" customWidth="1"/>
    <col min="3" max="3" width="12" style="67" customWidth="1"/>
    <col min="4" max="4" width="14.140625" style="67" customWidth="1"/>
    <col min="5" max="16384" width="9.140625" style="67"/>
  </cols>
  <sheetData>
    <row r="1" spans="1:4" ht="31.5" x14ac:dyDescent="0.25">
      <c r="A1" s="4" t="s">
        <v>0</v>
      </c>
      <c r="B1" s="4" t="s">
        <v>1</v>
      </c>
      <c r="C1" s="4" t="s">
        <v>153</v>
      </c>
      <c r="D1" s="4" t="s">
        <v>154</v>
      </c>
    </row>
    <row r="2" spans="1:4" x14ac:dyDescent="0.25">
      <c r="A2" s="104" t="s">
        <v>48</v>
      </c>
      <c r="B2" s="105"/>
      <c r="C2" s="105"/>
    </row>
    <row r="3" spans="1:4" ht="47.25" x14ac:dyDescent="0.25">
      <c r="A3" s="37" t="s">
        <v>2</v>
      </c>
      <c r="B3" s="39" t="s">
        <v>3</v>
      </c>
      <c r="C3" s="63" t="s">
        <v>152</v>
      </c>
      <c r="D3" s="68"/>
    </row>
    <row r="4" spans="1:4" ht="47.25" x14ac:dyDescent="0.25">
      <c r="A4" s="37" t="s">
        <v>96</v>
      </c>
      <c r="B4" s="72" t="s">
        <v>123</v>
      </c>
      <c r="C4" s="63" t="s">
        <v>147</v>
      </c>
      <c r="D4" s="69"/>
    </row>
    <row r="5" spans="1:4" ht="31.5" x14ac:dyDescent="0.25">
      <c r="A5" s="37" t="s">
        <v>4</v>
      </c>
      <c r="B5" s="39" t="s">
        <v>5</v>
      </c>
      <c r="C5" s="63" t="s">
        <v>148</v>
      </c>
      <c r="D5" s="68"/>
    </row>
    <row r="6" spans="1:4" ht="47.25" x14ac:dyDescent="0.25">
      <c r="A6" s="37" t="s">
        <v>98</v>
      </c>
      <c r="B6" s="71" t="s">
        <v>127</v>
      </c>
      <c r="C6" s="63" t="s">
        <v>149</v>
      </c>
      <c r="D6" s="69"/>
    </row>
    <row r="7" spans="1:4" ht="47.25" x14ac:dyDescent="0.25">
      <c r="A7" s="37" t="s">
        <v>6</v>
      </c>
      <c r="B7" s="39" t="s">
        <v>7</v>
      </c>
      <c r="C7" s="63" t="s">
        <v>150</v>
      </c>
      <c r="D7" s="68"/>
    </row>
    <row r="8" spans="1:4" ht="47.25" x14ac:dyDescent="0.25">
      <c r="A8" s="37" t="s">
        <v>117</v>
      </c>
      <c r="B8" s="39" t="s">
        <v>128</v>
      </c>
      <c r="C8" s="63" t="s">
        <v>157</v>
      </c>
      <c r="D8" s="70" t="s">
        <v>151</v>
      </c>
    </row>
    <row r="9" spans="1:4" ht="31.5" x14ac:dyDescent="0.25">
      <c r="A9" s="49" t="s">
        <v>58</v>
      </c>
      <c r="B9" s="50" t="s">
        <v>92</v>
      </c>
      <c r="C9" s="42" t="s">
        <v>156</v>
      </c>
      <c r="D9" s="68"/>
    </row>
    <row r="10" spans="1:4" ht="31.5" x14ac:dyDescent="0.25">
      <c r="A10" s="49" t="s">
        <v>110</v>
      </c>
      <c r="B10" s="50" t="s">
        <v>94</v>
      </c>
      <c r="C10" s="63" t="s">
        <v>155</v>
      </c>
      <c r="D10" s="68"/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Лист1!_Hlk59126347</vt:lpstr>
      <vt:lpstr>Лист1!_Hlk59446800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Тетяна В. Щербакова</dc:creator>
  <dc:description/>
  <cp:lastModifiedBy>user22</cp:lastModifiedBy>
  <cp:revision>3</cp:revision>
  <cp:lastPrinted>2022-02-09T09:49:21Z</cp:lastPrinted>
  <dcterms:created xsi:type="dcterms:W3CDTF">2019-11-25T11:09:02Z</dcterms:created>
  <dcterms:modified xsi:type="dcterms:W3CDTF">2022-02-09T09:50:09Z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SPecialiST RePack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