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in-pc\Спільна папка\ЗВІТИ ЗА 2024 РІК\Звіт за 2024 рік\"/>
    </mc:Choice>
  </mc:AlternateContent>
  <bookViews>
    <workbookView xWindow="0" yWindow="30" windowWidth="18510" windowHeight="7410"/>
  </bookViews>
  <sheets>
    <sheet name="Шапка" sheetId="1" r:id="rId1"/>
    <sheet name="Звіт 4  кв." sheetId="4" state="hidden" r:id="rId2"/>
    <sheet name="Інформація (1.2) 4 кв." sheetId="5" state="hidden" r:id="rId3"/>
    <sheet name="Таб.3 фін.рез.4 кв." sheetId="6" state="hidden" r:id="rId4"/>
    <sheet name="Розр.з бюдж.4 кв" sheetId="7" state="hidden" r:id="rId5"/>
    <sheet name="Грошова. 4 кв." sheetId="15" state="hidden" r:id="rId6"/>
    <sheet name="Кап.інвест. 4 кв." sheetId="14" state="hidden" r:id="rId7"/>
    <sheet name="Залуч.кошти 4 кв" sheetId="8" state="hidden" r:id="rId8"/>
    <sheet name="Джерела кап.інв.4 кв" sheetId="9" state="hidden" r:id="rId9"/>
    <sheet name="Кап.будівн.4 кв" sheetId="10" state="hidden" r:id="rId10"/>
    <sheet name="Звіт рік" sheetId="18" r:id="rId11"/>
    <sheet name="Інформація (1.2) рік" sheetId="19" r:id="rId12"/>
    <sheet name="Таб.3 фін.рез. рік" sheetId="11" r:id="rId13"/>
    <sheet name="Розр.з бюдж.  рік" sheetId="12" r:id="rId14"/>
    <sheet name="Грошова рік" sheetId="16" r:id="rId15"/>
    <sheet name="Кап.інвест рік" sheetId="17" r:id="rId16"/>
    <sheet name="Залуч.кошти рік" sheetId="20" r:id="rId17"/>
    <sheet name="Джерела кап.інв.рік" sheetId="21" r:id="rId18"/>
    <sheet name="Кап.будівн.рік" sheetId="22" r:id="rId19"/>
    <sheet name="Персонал і опл.праці рік" sheetId="13" r:id="rId20"/>
    <sheet name="Лист3" sheetId="3" r:id="rId21"/>
  </sheets>
  <definedNames>
    <definedName name="_GoBack" localSheetId="14">'Грошова рік'!#REF!</definedName>
    <definedName name="_GoBack" localSheetId="5">'Грошова. 4 кв.'!#REF!</definedName>
    <definedName name="_GoBack" localSheetId="8">'Джерела кап.інв.4 кв'!#REF!</definedName>
    <definedName name="_GoBack" localSheetId="17">'Джерела кап.інв.рік'!#REF!</definedName>
    <definedName name="_GoBack" localSheetId="7">'Залуч.кошти 4 кв'!#REF!</definedName>
    <definedName name="_GoBack" localSheetId="16">'Залуч.кошти рік'!#REF!</definedName>
    <definedName name="_GoBack" localSheetId="1">'Звіт 4  кв.'!#REF!</definedName>
    <definedName name="_GoBack" localSheetId="10">'Звіт рік'!#REF!</definedName>
    <definedName name="_GoBack" localSheetId="2">'Інформація (1.2) 4 кв.'!#REF!</definedName>
    <definedName name="_GoBack" localSheetId="11">'Інформація (1.2) рік'!#REF!</definedName>
    <definedName name="_GoBack" localSheetId="9">'Кап.будівн.4 кв'!#REF!</definedName>
    <definedName name="_GoBack" localSheetId="18">Кап.будівн.рік!#REF!</definedName>
    <definedName name="_GoBack" localSheetId="15">'Кап.інвест рік'!#REF!</definedName>
    <definedName name="_GoBack" localSheetId="6">'Кап.інвест. 4 кв.'!#REF!</definedName>
    <definedName name="_GoBack" localSheetId="19">'Персонал і опл.праці рік'!#REF!</definedName>
    <definedName name="_GoBack" localSheetId="13">'Розр.з бюдж.  рік'!#REF!</definedName>
    <definedName name="_GoBack" localSheetId="4">'Розр.з бюдж.4 кв'!#REF!</definedName>
    <definedName name="_GoBack" localSheetId="12">'Таб.3 фін.рез. рік'!#REF!</definedName>
    <definedName name="_GoBack" localSheetId="3">'Таб.3 фін.рез.4 кв.'!#REF!</definedName>
    <definedName name="_GoBack" localSheetId="0">Шапка!$A$10</definedName>
  </definedNames>
  <calcPr calcId="152511"/>
</workbook>
</file>

<file path=xl/calcChain.xml><?xml version="1.0" encoding="utf-8"?>
<calcChain xmlns="http://schemas.openxmlformats.org/spreadsheetml/2006/main">
  <c r="K8" i="21" l="1"/>
  <c r="B19" i="19"/>
  <c r="E72" i="18"/>
  <c r="E82" i="18" s="1"/>
  <c r="E71" i="18"/>
  <c r="E81" i="18" s="1"/>
  <c r="E70" i="18"/>
  <c r="E77" i="18" s="1"/>
  <c r="E17" i="18"/>
  <c r="E15" i="18"/>
  <c r="E14" i="18"/>
  <c r="E8" i="18"/>
  <c r="C93" i="6" l="1"/>
  <c r="C92" i="6"/>
  <c r="S13" i="21"/>
  <c r="N12" i="21"/>
  <c r="V8" i="21"/>
  <c r="V12" i="21" s="1"/>
  <c r="K12" i="21"/>
  <c r="B20" i="19"/>
  <c r="D82" i="18"/>
  <c r="C82" i="18"/>
  <c r="D81" i="18"/>
  <c r="C81" i="18"/>
  <c r="H78" i="18"/>
  <c r="G78" i="18"/>
  <c r="E79" i="18"/>
  <c r="D77" i="18"/>
  <c r="D79" i="18" s="1"/>
  <c r="C77" i="18"/>
  <c r="C79" i="18" s="1"/>
  <c r="D67" i="18"/>
  <c r="C67" i="18"/>
  <c r="H66" i="18"/>
  <c r="G66" i="18"/>
  <c r="H65" i="18"/>
  <c r="G65" i="18"/>
  <c r="H64" i="18"/>
  <c r="G64" i="18"/>
  <c r="F60" i="18"/>
  <c r="E60" i="18"/>
  <c r="D60" i="18"/>
  <c r="C60" i="18"/>
  <c r="H47" i="18"/>
  <c r="G47" i="18"/>
  <c r="E44" i="18"/>
  <c r="D44" i="18"/>
  <c r="H44" i="18" s="1"/>
  <c r="C44" i="18"/>
  <c r="H43" i="18"/>
  <c r="G43" i="18"/>
  <c r="H42" i="18"/>
  <c r="G42" i="18"/>
  <c r="H41" i="18"/>
  <c r="G41" i="18"/>
  <c r="G37" i="18"/>
  <c r="H36" i="18"/>
  <c r="G36" i="18"/>
  <c r="H35" i="18"/>
  <c r="G35" i="18"/>
  <c r="H34" i="18"/>
  <c r="G34" i="18"/>
  <c r="H33" i="18"/>
  <c r="G33" i="18"/>
  <c r="E32" i="18"/>
  <c r="D32" i="18"/>
  <c r="D31" i="18" s="1"/>
  <c r="D39" i="18" s="1"/>
  <c r="C32" i="18"/>
  <c r="C31" i="18" s="1"/>
  <c r="C39" i="18" s="1"/>
  <c r="F28" i="18"/>
  <c r="E28" i="18"/>
  <c r="D28" i="18"/>
  <c r="C28" i="18"/>
  <c r="F27" i="18"/>
  <c r="E27" i="18"/>
  <c r="D27" i="18"/>
  <c r="C27" i="18"/>
  <c r="D17" i="18"/>
  <c r="C17" i="18"/>
  <c r="D15" i="18"/>
  <c r="C15" i="18"/>
  <c r="D14" i="18"/>
  <c r="C14" i="18"/>
  <c r="D8" i="18"/>
  <c r="C8" i="18"/>
  <c r="H60" i="18" l="1"/>
  <c r="G32" i="18"/>
  <c r="G44" i="18"/>
  <c r="G60" i="18"/>
  <c r="C73" i="18"/>
  <c r="D73" i="18"/>
  <c r="S8" i="21"/>
  <c r="S12" i="21" s="1"/>
  <c r="E31" i="18"/>
  <c r="H32" i="18"/>
  <c r="H57" i="6"/>
  <c r="C81" i="4"/>
  <c r="C80" i="4"/>
  <c r="C76" i="4"/>
  <c r="C78" i="4" s="1"/>
  <c r="E39" i="18" l="1"/>
  <c r="H31" i="18"/>
  <c r="G31" i="18"/>
  <c r="C58" i="6"/>
  <c r="C54" i="6"/>
  <c r="D77" i="6"/>
  <c r="H39" i="18" l="1"/>
  <c r="G39" i="18"/>
  <c r="D81" i="4"/>
  <c r="D80" i="4"/>
  <c r="D76" i="4"/>
  <c r="D78" i="4" s="1"/>
  <c r="D84" i="15" l="1"/>
  <c r="D38" i="18" s="1"/>
  <c r="E31" i="13"/>
  <c r="E30" i="13"/>
  <c r="E26" i="13"/>
  <c r="G38" i="18" l="1"/>
  <c r="H38" i="18"/>
  <c r="H77" i="6"/>
  <c r="E98" i="11"/>
  <c r="E98" i="6" l="1"/>
  <c r="F98" i="6"/>
  <c r="D98" i="6"/>
  <c r="D37" i="4" l="1"/>
  <c r="C99" i="6"/>
  <c r="F59" i="4" l="1"/>
  <c r="G77" i="6" l="1"/>
  <c r="G75" i="6"/>
  <c r="C27" i="13" l="1"/>
  <c r="C66" i="4" l="1"/>
  <c r="C59" i="4"/>
  <c r="C72" i="4" l="1"/>
  <c r="D73" i="6"/>
  <c r="F73" i="6"/>
  <c r="G73" i="6"/>
  <c r="H73" i="6"/>
  <c r="I73" i="6"/>
  <c r="C73" i="6"/>
  <c r="C11" i="11" l="1"/>
  <c r="F11" i="11"/>
  <c r="D11" i="11" s="1"/>
  <c r="C11" i="17"/>
  <c r="D10" i="17"/>
  <c r="F10" i="17" s="1"/>
  <c r="C10" i="17"/>
  <c r="E7" i="17"/>
  <c r="E21" i="18" s="1"/>
  <c r="D84" i="16"/>
  <c r="F84" i="16" s="1"/>
  <c r="C84" i="16"/>
  <c r="D82" i="16"/>
  <c r="F82" i="16" s="1"/>
  <c r="H82" i="16" s="1"/>
  <c r="C82" i="16"/>
  <c r="L8" i="9"/>
  <c r="K8" i="9"/>
  <c r="C7" i="17" l="1"/>
  <c r="F7" i="17"/>
  <c r="L8" i="21"/>
  <c r="D7" i="17"/>
  <c r="G10" i="17"/>
  <c r="G84" i="16"/>
  <c r="H84" i="16"/>
  <c r="G82" i="16"/>
  <c r="G7" i="17" l="1"/>
  <c r="G21" i="18" s="1"/>
  <c r="F21" i="18"/>
  <c r="M8" i="21"/>
  <c r="L12" i="21"/>
  <c r="T8" i="21"/>
  <c r="T12" i="21" s="1"/>
  <c r="H84" i="15"/>
  <c r="G84" i="15"/>
  <c r="H82" i="15"/>
  <c r="G82" i="15"/>
  <c r="G10" i="14"/>
  <c r="F7" i="14"/>
  <c r="E7" i="14"/>
  <c r="E21" i="4" s="1"/>
  <c r="D7" i="14"/>
  <c r="C7" i="14"/>
  <c r="C21" i="4" l="1"/>
  <c r="C21" i="18"/>
  <c r="D21" i="4"/>
  <c r="D21" i="18"/>
  <c r="U8" i="21"/>
  <c r="U12" i="21" s="1"/>
  <c r="M12" i="21"/>
  <c r="L13" i="21"/>
  <c r="T13" i="21" s="1"/>
  <c r="G7" i="14"/>
  <c r="G21" i="4" s="1"/>
  <c r="F21" i="4"/>
  <c r="G36" i="4"/>
  <c r="H41" i="4" l="1"/>
  <c r="H42" i="4"/>
  <c r="G41" i="4"/>
  <c r="G42" i="4"/>
  <c r="H35" i="4"/>
  <c r="G35" i="4"/>
  <c r="C97" i="6" l="1"/>
  <c r="D42" i="12" l="1"/>
  <c r="F42" i="12" s="1"/>
  <c r="C42" i="12"/>
  <c r="D37" i="12"/>
  <c r="F37" i="12" s="1"/>
  <c r="D35" i="12"/>
  <c r="F35" i="12" s="1"/>
  <c r="D34" i="12"/>
  <c r="F34" i="12" s="1"/>
  <c r="H34" i="12" s="1"/>
  <c r="C35" i="12"/>
  <c r="C37" i="12"/>
  <c r="C34" i="12"/>
  <c r="G37" i="12" l="1"/>
  <c r="H37" i="12"/>
  <c r="G42" i="12"/>
  <c r="H42" i="12"/>
  <c r="G35" i="12"/>
  <c r="H35" i="12"/>
  <c r="G34" i="12"/>
  <c r="H42" i="7"/>
  <c r="G42" i="7"/>
  <c r="H34" i="7"/>
  <c r="H35" i="7"/>
  <c r="H37" i="7"/>
  <c r="G34" i="7"/>
  <c r="G35" i="7"/>
  <c r="G37" i="7"/>
  <c r="G28" i="7"/>
  <c r="H25" i="7"/>
  <c r="G24" i="7"/>
  <c r="G25" i="7"/>
  <c r="D28" i="12"/>
  <c r="F28" i="12" s="1"/>
  <c r="C28" i="12"/>
  <c r="D25" i="12"/>
  <c r="C25" i="12"/>
  <c r="D24" i="12"/>
  <c r="F24" i="12" s="1"/>
  <c r="F14" i="18" s="1"/>
  <c r="C24" i="12"/>
  <c r="D11" i="12"/>
  <c r="F11" i="12" s="1"/>
  <c r="C11" i="12"/>
  <c r="D9" i="12"/>
  <c r="F9" i="12" s="1"/>
  <c r="C9" i="12"/>
  <c r="D8" i="12"/>
  <c r="E8" i="12" s="1"/>
  <c r="E8" i="7" s="1"/>
  <c r="C8" i="12"/>
  <c r="C29" i="13"/>
  <c r="C28" i="13"/>
  <c r="C25" i="13"/>
  <c r="C24" i="13"/>
  <c r="C18" i="13"/>
  <c r="C26" i="13" s="1"/>
  <c r="C19" i="13"/>
  <c r="C20" i="13"/>
  <c r="C31" i="13" s="1"/>
  <c r="C16" i="13"/>
  <c r="C17" i="13"/>
  <c r="C12" i="13"/>
  <c r="C13" i="13"/>
  <c r="C14" i="13"/>
  <c r="C11" i="13"/>
  <c r="C10" i="13"/>
  <c r="F29" i="13"/>
  <c r="D29" i="13" s="1"/>
  <c r="F28" i="13"/>
  <c r="D28" i="13" s="1"/>
  <c r="F25" i="13"/>
  <c r="D25" i="13" s="1"/>
  <c r="F24" i="13"/>
  <c r="D24" i="13" s="1"/>
  <c r="F20" i="13"/>
  <c r="F19" i="13"/>
  <c r="F18" i="13"/>
  <c r="F16" i="13"/>
  <c r="D16" i="13" s="1"/>
  <c r="F17" i="13"/>
  <c r="D17" i="13" s="1"/>
  <c r="F14" i="13"/>
  <c r="F13" i="13"/>
  <c r="H13" i="13" s="1"/>
  <c r="F12" i="13"/>
  <c r="F11" i="13"/>
  <c r="D11" i="13" s="1"/>
  <c r="F10" i="13"/>
  <c r="D10" i="13" s="1"/>
  <c r="E15" i="13"/>
  <c r="E8" i="13"/>
  <c r="F38" i="12"/>
  <c r="E38" i="12"/>
  <c r="D38" i="12"/>
  <c r="C38" i="12"/>
  <c r="F33" i="12"/>
  <c r="E33" i="12"/>
  <c r="D33" i="12"/>
  <c r="C33" i="12"/>
  <c r="E23" i="12"/>
  <c r="E12" i="12"/>
  <c r="C97" i="11"/>
  <c r="C98" i="11"/>
  <c r="C102" i="11"/>
  <c r="C90" i="11"/>
  <c r="C91" i="11"/>
  <c r="C92" i="11"/>
  <c r="C93" i="11"/>
  <c r="C86" i="11"/>
  <c r="C83" i="11"/>
  <c r="C80" i="11"/>
  <c r="C77" i="11"/>
  <c r="C78" i="11"/>
  <c r="C79" i="11"/>
  <c r="C73" i="11"/>
  <c r="C74" i="11"/>
  <c r="C75" i="11"/>
  <c r="C71" i="11"/>
  <c r="C72" i="11"/>
  <c r="C66" i="11"/>
  <c r="C67" i="11"/>
  <c r="C68" i="11"/>
  <c r="C69" i="11"/>
  <c r="C63" i="11"/>
  <c r="C64" i="11"/>
  <c r="C59" i="11"/>
  <c r="C60" i="11"/>
  <c r="C61" i="11"/>
  <c r="C62" i="11"/>
  <c r="C55" i="11"/>
  <c r="C56" i="11"/>
  <c r="C57" i="11"/>
  <c r="C53" i="11"/>
  <c r="C54" i="11"/>
  <c r="C46" i="11"/>
  <c r="C47" i="11"/>
  <c r="C48" i="11"/>
  <c r="C49" i="11"/>
  <c r="C50" i="11"/>
  <c r="C51" i="11"/>
  <c r="C52" i="11"/>
  <c r="C45" i="11"/>
  <c r="C44" i="11"/>
  <c r="C42" i="11"/>
  <c r="C41" i="11"/>
  <c r="C36" i="11"/>
  <c r="C37" i="11"/>
  <c r="C38" i="11"/>
  <c r="C39" i="11"/>
  <c r="C40" i="11"/>
  <c r="C35" i="11"/>
  <c r="C34" i="11"/>
  <c r="C33" i="11"/>
  <c r="C31" i="11"/>
  <c r="C26" i="11"/>
  <c r="C27" i="11"/>
  <c r="C28" i="11"/>
  <c r="C29" i="11"/>
  <c r="C30" i="11"/>
  <c r="C23" i="11"/>
  <c r="C24" i="11"/>
  <c r="C25" i="11"/>
  <c r="C22" i="11"/>
  <c r="C18" i="11"/>
  <c r="C19" i="11"/>
  <c r="C17" i="11"/>
  <c r="C15" i="11"/>
  <c r="C12" i="11"/>
  <c r="C13" i="11"/>
  <c r="C14" i="11"/>
  <c r="C10" i="11"/>
  <c r="C8" i="11"/>
  <c r="F98" i="11"/>
  <c r="G98" i="11" s="1"/>
  <c r="F93" i="11"/>
  <c r="F90" i="11"/>
  <c r="F91" i="11"/>
  <c r="F92" i="11"/>
  <c r="F86" i="11"/>
  <c r="D86" i="11" s="1"/>
  <c r="F83" i="11"/>
  <c r="D83" i="11" s="1"/>
  <c r="F77" i="11"/>
  <c r="F78" i="11"/>
  <c r="D78" i="11" s="1"/>
  <c r="F79" i="11"/>
  <c r="D79" i="11" s="1"/>
  <c r="F80" i="11"/>
  <c r="D80" i="11" s="1"/>
  <c r="F75" i="11"/>
  <c r="F72" i="11"/>
  <c r="H72" i="11" s="1"/>
  <c r="H70" i="11" s="1"/>
  <c r="F73" i="11"/>
  <c r="F74" i="11"/>
  <c r="D74" i="11" s="1"/>
  <c r="F71" i="11"/>
  <c r="D71" i="11" s="1"/>
  <c r="F66" i="11"/>
  <c r="D66" i="11" s="1"/>
  <c r="F67" i="11"/>
  <c r="D67" i="11" s="1"/>
  <c r="F68" i="11"/>
  <c r="D68" i="11" s="1"/>
  <c r="F69" i="11"/>
  <c r="D69" i="11" s="1"/>
  <c r="F62" i="11"/>
  <c r="D62" i="11" s="1"/>
  <c r="F63" i="11"/>
  <c r="D63" i="11" s="1"/>
  <c r="F64" i="11"/>
  <c r="G64" i="11" s="1"/>
  <c r="G58" i="11" s="1"/>
  <c r="F59" i="11"/>
  <c r="D59" i="11" s="1"/>
  <c r="F60" i="11"/>
  <c r="D60" i="11" s="1"/>
  <c r="F61" i="11"/>
  <c r="D61" i="11" s="1"/>
  <c r="F57" i="11"/>
  <c r="D57" i="11" s="1"/>
  <c r="F55" i="11"/>
  <c r="D55" i="11" s="1"/>
  <c r="F56" i="11"/>
  <c r="D56" i="11" s="1"/>
  <c r="F53" i="11"/>
  <c r="D53" i="11" s="1"/>
  <c r="F50" i="11"/>
  <c r="D50" i="11" s="1"/>
  <c r="F51" i="11"/>
  <c r="D51" i="11" s="1"/>
  <c r="F52" i="11"/>
  <c r="D52" i="11" s="1"/>
  <c r="F45" i="11"/>
  <c r="G45" i="11" s="1"/>
  <c r="F46" i="11"/>
  <c r="D46" i="11" s="1"/>
  <c r="F47" i="11"/>
  <c r="D47" i="11" s="1"/>
  <c r="F48" i="11"/>
  <c r="F49" i="11"/>
  <c r="D49" i="11" s="1"/>
  <c r="F44" i="11"/>
  <c r="D44" i="11" s="1"/>
  <c r="F42" i="11"/>
  <c r="H42" i="11" s="1"/>
  <c r="F41" i="11"/>
  <c r="D41" i="11" s="1"/>
  <c r="F38" i="11"/>
  <c r="D38" i="11" s="1"/>
  <c r="F39" i="11"/>
  <c r="D39" i="11" s="1"/>
  <c r="F40" i="11"/>
  <c r="D40" i="11" s="1"/>
  <c r="F36" i="11"/>
  <c r="H36" i="11" s="1"/>
  <c r="F37" i="11"/>
  <c r="G37" i="11" s="1"/>
  <c r="F35" i="11"/>
  <c r="D35" i="11" s="1"/>
  <c r="F34" i="11"/>
  <c r="D34" i="11" s="1"/>
  <c r="F33" i="11"/>
  <c r="D33" i="11" s="1"/>
  <c r="F31" i="11"/>
  <c r="D31" i="11" s="1"/>
  <c r="F29" i="11"/>
  <c r="D29" i="11" s="1"/>
  <c r="F30" i="11"/>
  <c r="D30" i="11" s="1"/>
  <c r="F25" i="11"/>
  <c r="F26" i="11"/>
  <c r="D26" i="11" s="1"/>
  <c r="F27" i="11"/>
  <c r="D27" i="11" s="1"/>
  <c r="F28" i="11"/>
  <c r="D28" i="11" s="1"/>
  <c r="F23" i="11"/>
  <c r="D23" i="11" s="1"/>
  <c r="F24" i="11"/>
  <c r="D24" i="11" s="1"/>
  <c r="F22" i="11"/>
  <c r="D22" i="11" s="1"/>
  <c r="F19" i="11"/>
  <c r="H19" i="11" s="1"/>
  <c r="F18" i="11"/>
  <c r="D18" i="11" s="1"/>
  <c r="F17" i="11"/>
  <c r="G17" i="11" s="1"/>
  <c r="G101" i="11" s="1"/>
  <c r="G89" i="11" s="1"/>
  <c r="F15" i="11"/>
  <c r="G15" i="11" s="1"/>
  <c r="F13" i="11"/>
  <c r="F14" i="11"/>
  <c r="H14" i="11" s="1"/>
  <c r="H100" i="11" s="1"/>
  <c r="F12" i="11"/>
  <c r="D12" i="11" s="1"/>
  <c r="F10" i="11"/>
  <c r="H10" i="11" s="1"/>
  <c r="H97" i="11" s="1"/>
  <c r="F8" i="11"/>
  <c r="D25" i="11"/>
  <c r="E97" i="11"/>
  <c r="E96" i="11" s="1"/>
  <c r="D48" i="11"/>
  <c r="E101" i="11"/>
  <c r="E89" i="11" s="1"/>
  <c r="E100" i="11"/>
  <c r="E99" i="11"/>
  <c r="I88" i="11"/>
  <c r="E70" i="11"/>
  <c r="E58" i="11"/>
  <c r="E54" i="11"/>
  <c r="E21" i="11"/>
  <c r="E102" i="11" s="1"/>
  <c r="E9" i="11"/>
  <c r="E9" i="18" s="1"/>
  <c r="E67" i="18" l="1"/>
  <c r="E73" i="18" s="1"/>
  <c r="E22" i="13"/>
  <c r="E10" i="12"/>
  <c r="C30" i="13"/>
  <c r="G20" i="13"/>
  <c r="F72" i="18"/>
  <c r="F31" i="13"/>
  <c r="F71" i="18"/>
  <c r="F30" i="13"/>
  <c r="H8" i="11"/>
  <c r="H8" i="18" s="1"/>
  <c r="E19" i="19"/>
  <c r="F8" i="18"/>
  <c r="D77" i="11"/>
  <c r="G77" i="11"/>
  <c r="H77" i="11"/>
  <c r="F70" i="18"/>
  <c r="F26" i="13"/>
  <c r="H28" i="12"/>
  <c r="H17" i="18" s="1"/>
  <c r="F17" i="18"/>
  <c r="D73" i="11"/>
  <c r="G73" i="11"/>
  <c r="D75" i="11"/>
  <c r="G75" i="11"/>
  <c r="D18" i="13"/>
  <c r="D19" i="13"/>
  <c r="D30" i="13"/>
  <c r="D14" i="13"/>
  <c r="G72" i="11"/>
  <c r="G70" i="11" s="1"/>
  <c r="D14" i="11"/>
  <c r="G33" i="12"/>
  <c r="D36" i="11"/>
  <c r="G36" i="11"/>
  <c r="D64" i="11"/>
  <c r="H64" i="11"/>
  <c r="H58" i="11" s="1"/>
  <c r="E84" i="11"/>
  <c r="H26" i="11"/>
  <c r="G26" i="11"/>
  <c r="G28" i="12"/>
  <c r="G17" i="18" s="1"/>
  <c r="G13" i="13"/>
  <c r="D10" i="12"/>
  <c r="H11" i="12"/>
  <c r="G11" i="12"/>
  <c r="D13" i="13"/>
  <c r="F8" i="13"/>
  <c r="D8" i="13" s="1"/>
  <c r="F8" i="12"/>
  <c r="F10" i="12" s="1"/>
  <c r="G10" i="12" s="1"/>
  <c r="C8" i="13"/>
  <c r="C10" i="12"/>
  <c r="H33" i="12"/>
  <c r="G24" i="12"/>
  <c r="G14" i="18" s="1"/>
  <c r="H24" i="12"/>
  <c r="H14" i="18" s="1"/>
  <c r="D23" i="12"/>
  <c r="D48" i="12" s="1"/>
  <c r="G9" i="12"/>
  <c r="D72" i="11"/>
  <c r="G10" i="11"/>
  <c r="G97" i="11" s="1"/>
  <c r="G96" i="11" s="1"/>
  <c r="E48" i="12"/>
  <c r="E19" i="18" s="1"/>
  <c r="G38" i="12"/>
  <c r="E85" i="11"/>
  <c r="E103" i="11" s="1"/>
  <c r="F25" i="12"/>
  <c r="H19" i="13"/>
  <c r="G19" i="13"/>
  <c r="G13" i="11"/>
  <c r="G99" i="11" s="1"/>
  <c r="H12" i="11"/>
  <c r="C23" i="12"/>
  <c r="C48" i="12" s="1"/>
  <c r="F12" i="12"/>
  <c r="G12" i="12" s="1"/>
  <c r="D20" i="13"/>
  <c r="H20" i="13"/>
  <c r="H18" i="13"/>
  <c r="G18" i="13"/>
  <c r="G70" i="18" s="1"/>
  <c r="H14" i="13"/>
  <c r="G14" i="13"/>
  <c r="D12" i="13"/>
  <c r="G12" i="13"/>
  <c r="H12" i="13"/>
  <c r="E28" i="13"/>
  <c r="H38" i="12"/>
  <c r="H98" i="11"/>
  <c r="D98" i="11"/>
  <c r="H57" i="11"/>
  <c r="H54" i="11" s="1"/>
  <c r="G57" i="11"/>
  <c r="G54" i="11" s="1"/>
  <c r="H45" i="11"/>
  <c r="D45" i="11"/>
  <c r="D42" i="11"/>
  <c r="G42" i="11"/>
  <c r="D37" i="11"/>
  <c r="H37" i="11"/>
  <c r="D19" i="11"/>
  <c r="G19" i="11"/>
  <c r="D17" i="11"/>
  <c r="H17" i="11"/>
  <c r="H101" i="11" s="1"/>
  <c r="H89" i="11" s="1"/>
  <c r="H15" i="11"/>
  <c r="D15" i="11"/>
  <c r="G14" i="11"/>
  <c r="G100" i="11" s="1"/>
  <c r="D13" i="11"/>
  <c r="H13" i="11"/>
  <c r="H99" i="11" s="1"/>
  <c r="G12" i="11"/>
  <c r="D10" i="11"/>
  <c r="G8" i="11"/>
  <c r="G8" i="18" s="1"/>
  <c r="D8" i="11"/>
  <c r="E20" i="11"/>
  <c r="E9" i="6"/>
  <c r="K12" i="9"/>
  <c r="F38" i="7"/>
  <c r="E38" i="7"/>
  <c r="D38" i="7"/>
  <c r="C38" i="7"/>
  <c r="F33" i="7"/>
  <c r="E33" i="7"/>
  <c r="D33" i="7"/>
  <c r="C33" i="7"/>
  <c r="F23" i="7"/>
  <c r="E23" i="7"/>
  <c r="D23" i="7"/>
  <c r="C23" i="7"/>
  <c r="D12" i="7"/>
  <c r="D12" i="12" s="1"/>
  <c r="E12" i="7"/>
  <c r="F12" i="7"/>
  <c r="C12" i="7"/>
  <c r="C12" i="12" s="1"/>
  <c r="G11" i="7"/>
  <c r="G9" i="7"/>
  <c r="D10" i="7"/>
  <c r="E10" i="7"/>
  <c r="F10" i="7"/>
  <c r="C10" i="7"/>
  <c r="H8" i="7"/>
  <c r="G8" i="7"/>
  <c r="H98" i="6"/>
  <c r="G98" i="6"/>
  <c r="E19" i="5"/>
  <c r="E20" i="5" s="1"/>
  <c r="B19" i="5"/>
  <c r="B20" i="5" s="1"/>
  <c r="C8" i="4"/>
  <c r="F81" i="4"/>
  <c r="E81" i="4"/>
  <c r="F80" i="4"/>
  <c r="E80" i="4"/>
  <c r="F76" i="4"/>
  <c r="E76" i="4"/>
  <c r="E78" i="4" s="1"/>
  <c r="H71" i="4"/>
  <c r="H70" i="4"/>
  <c r="H69" i="4"/>
  <c r="G71" i="4"/>
  <c r="G70" i="4"/>
  <c r="G69" i="4"/>
  <c r="F66" i="4"/>
  <c r="E66" i="4"/>
  <c r="D66" i="4"/>
  <c r="H65" i="4"/>
  <c r="H64" i="4"/>
  <c r="H63" i="4"/>
  <c r="G65" i="4"/>
  <c r="G64" i="4"/>
  <c r="G63" i="4"/>
  <c r="E59" i="4"/>
  <c r="D59" i="4"/>
  <c r="H46" i="4"/>
  <c r="G46" i="4"/>
  <c r="H40" i="4"/>
  <c r="G40" i="4"/>
  <c r="E43" i="4"/>
  <c r="D43" i="4"/>
  <c r="C43" i="4"/>
  <c r="D72" i="4" l="1"/>
  <c r="F23" i="12"/>
  <c r="G23" i="12" s="1"/>
  <c r="F15" i="18"/>
  <c r="E65" i="11"/>
  <c r="E10" i="18"/>
  <c r="H19" i="19"/>
  <c r="K19" i="19"/>
  <c r="E20" i="19"/>
  <c r="F82" i="18"/>
  <c r="G72" i="18"/>
  <c r="H72" i="18"/>
  <c r="F77" i="18"/>
  <c r="H70" i="18"/>
  <c r="F81" i="18"/>
  <c r="H71" i="18"/>
  <c r="G71" i="18"/>
  <c r="G43" i="4"/>
  <c r="H38" i="7"/>
  <c r="F78" i="4"/>
  <c r="E48" i="7"/>
  <c r="G21" i="11"/>
  <c r="G8" i="13"/>
  <c r="H80" i="4"/>
  <c r="M8" i="9"/>
  <c r="M12" i="9" s="1"/>
  <c r="G59" i="4"/>
  <c r="H8" i="13"/>
  <c r="G10" i="7"/>
  <c r="G12" i="7"/>
  <c r="G8" i="12"/>
  <c r="H8" i="12"/>
  <c r="H10" i="12"/>
  <c r="F48" i="7"/>
  <c r="D48" i="7"/>
  <c r="D19" i="18" s="1"/>
  <c r="F48" i="12"/>
  <c r="F72" i="4"/>
  <c r="G30" i="13"/>
  <c r="H30" i="13"/>
  <c r="G80" i="4"/>
  <c r="H10" i="7"/>
  <c r="G84" i="11"/>
  <c r="C48" i="7"/>
  <c r="C19" i="18" s="1"/>
  <c r="G38" i="7"/>
  <c r="G33" i="7"/>
  <c r="H25" i="12"/>
  <c r="H15" i="18" s="1"/>
  <c r="G25" i="12"/>
  <c r="G15" i="18" s="1"/>
  <c r="H23" i="12"/>
  <c r="G66" i="4"/>
  <c r="H81" i="4"/>
  <c r="F15" i="13"/>
  <c r="G26" i="13"/>
  <c r="C15" i="13"/>
  <c r="C22" i="13" s="1"/>
  <c r="H12" i="12"/>
  <c r="D26" i="13"/>
  <c r="H26" i="13"/>
  <c r="H31" i="13"/>
  <c r="D31" i="13"/>
  <c r="G31" i="13"/>
  <c r="G9" i="11"/>
  <c r="G9" i="18" s="1"/>
  <c r="E76" i="11"/>
  <c r="E81" i="11" s="1"/>
  <c r="E12" i="18" s="1"/>
  <c r="E88" i="11"/>
  <c r="E94" i="11" s="1"/>
  <c r="E11" i="18" s="1"/>
  <c r="E26" i="18" s="1"/>
  <c r="K19" i="5"/>
  <c r="H59" i="4"/>
  <c r="H43" i="4"/>
  <c r="G81" i="4"/>
  <c r="E72" i="4"/>
  <c r="G77" i="4"/>
  <c r="H77" i="4"/>
  <c r="H76" i="4"/>
  <c r="G76" i="4"/>
  <c r="H33" i="7"/>
  <c r="H23" i="7"/>
  <c r="G23" i="7"/>
  <c r="H20" i="5"/>
  <c r="T8" i="9"/>
  <c r="T12" i="9" s="1"/>
  <c r="L12" i="9"/>
  <c r="N12" i="9"/>
  <c r="H19" i="5"/>
  <c r="K20" i="5"/>
  <c r="S8" i="9"/>
  <c r="S12" i="9" s="1"/>
  <c r="S13" i="9" s="1"/>
  <c r="H66" i="4"/>
  <c r="E25" i="18" l="1"/>
  <c r="E23" i="18"/>
  <c r="E24" i="18"/>
  <c r="G48" i="12"/>
  <c r="G19" i="18" s="1"/>
  <c r="F19" i="18"/>
  <c r="H81" i="18"/>
  <c r="G81" i="18"/>
  <c r="F79" i="18"/>
  <c r="H77" i="18"/>
  <c r="G77" i="18"/>
  <c r="H20" i="19"/>
  <c r="K20" i="19"/>
  <c r="F67" i="18"/>
  <c r="F73" i="18" s="1"/>
  <c r="F22" i="13"/>
  <c r="G82" i="18"/>
  <c r="H82" i="18"/>
  <c r="G48" i="7"/>
  <c r="H78" i="4"/>
  <c r="G78" i="4"/>
  <c r="G85" i="11"/>
  <c r="G103" i="11" s="1"/>
  <c r="U8" i="9"/>
  <c r="U12" i="9" s="1"/>
  <c r="H72" i="4"/>
  <c r="H48" i="12"/>
  <c r="H19" i="18" s="1"/>
  <c r="H48" i="7"/>
  <c r="H19" i="4" s="1"/>
  <c r="G72" i="4"/>
  <c r="E82" i="11"/>
  <c r="E7" i="12"/>
  <c r="E21" i="12" s="1"/>
  <c r="H15" i="13"/>
  <c r="H67" i="18" s="1"/>
  <c r="D15" i="13"/>
  <c r="G15" i="13"/>
  <c r="G67" i="18" s="1"/>
  <c r="G20" i="11"/>
  <c r="G27" i="13"/>
  <c r="D27" i="13"/>
  <c r="H27" i="13"/>
  <c r="V8" i="9"/>
  <c r="V12" i="9" s="1"/>
  <c r="L13" i="9"/>
  <c r="T13" i="9" s="1"/>
  <c r="H34" i="4"/>
  <c r="G34" i="4"/>
  <c r="H37" i="4"/>
  <c r="G37" i="4"/>
  <c r="E31" i="4"/>
  <c r="D31" i="4"/>
  <c r="D30" i="4" s="1"/>
  <c r="D38" i="4" s="1"/>
  <c r="C31" i="4"/>
  <c r="C30" i="4" s="1"/>
  <c r="C38" i="4" s="1"/>
  <c r="H33" i="4"/>
  <c r="G33" i="4"/>
  <c r="H32" i="4"/>
  <c r="G32" i="4"/>
  <c r="F28" i="4"/>
  <c r="E28" i="4"/>
  <c r="D28" i="4"/>
  <c r="C28" i="4"/>
  <c r="F27" i="4"/>
  <c r="E27" i="4"/>
  <c r="D27" i="4"/>
  <c r="C27" i="4"/>
  <c r="C96" i="6"/>
  <c r="C96" i="11" s="1"/>
  <c r="F97" i="6"/>
  <c r="F96" i="6" s="1"/>
  <c r="E97" i="6"/>
  <c r="E96" i="6" s="1"/>
  <c r="D97" i="6"/>
  <c r="F101" i="6"/>
  <c r="F89" i="6" s="1"/>
  <c r="E101" i="6"/>
  <c r="E89" i="6" s="1"/>
  <c r="D101" i="6"/>
  <c r="F101" i="11" s="1"/>
  <c r="D101" i="11" s="1"/>
  <c r="C101" i="6"/>
  <c r="C101" i="11" s="1"/>
  <c r="F100" i="6"/>
  <c r="E100" i="6"/>
  <c r="D100" i="6"/>
  <c r="F100" i="11" s="1"/>
  <c r="D100" i="11" s="1"/>
  <c r="C100" i="6"/>
  <c r="C100" i="11" s="1"/>
  <c r="F99" i="6"/>
  <c r="E99" i="6"/>
  <c r="H13" i="6"/>
  <c r="H99" i="6" s="1"/>
  <c r="G13" i="6"/>
  <c r="G99" i="6" s="1"/>
  <c r="C99" i="11"/>
  <c r="G19" i="4"/>
  <c r="F19" i="4"/>
  <c r="E19" i="4"/>
  <c r="D19" i="4"/>
  <c r="C19" i="4"/>
  <c r="G17" i="4"/>
  <c r="F17" i="4"/>
  <c r="E17" i="4"/>
  <c r="D17" i="4"/>
  <c r="C17" i="4"/>
  <c r="H15" i="4"/>
  <c r="G15" i="4"/>
  <c r="F15" i="4"/>
  <c r="E15" i="4"/>
  <c r="D15" i="4"/>
  <c r="C15" i="4"/>
  <c r="G14" i="4"/>
  <c r="F14" i="4"/>
  <c r="E14" i="4"/>
  <c r="D14" i="4"/>
  <c r="C14" i="4"/>
  <c r="F8" i="4"/>
  <c r="E8" i="4"/>
  <c r="D8" i="4"/>
  <c r="I88" i="6"/>
  <c r="D70" i="6"/>
  <c r="F70" i="11" s="1"/>
  <c r="D70" i="11" s="1"/>
  <c r="E70" i="6"/>
  <c r="F70" i="6"/>
  <c r="C70" i="6"/>
  <c r="C70" i="11" s="1"/>
  <c r="H72" i="6"/>
  <c r="H70" i="6" s="1"/>
  <c r="G72" i="6"/>
  <c r="G70" i="6" s="1"/>
  <c r="D58" i="6"/>
  <c r="F58" i="11" s="1"/>
  <c r="D58" i="11" s="1"/>
  <c r="E58" i="6"/>
  <c r="F58" i="6"/>
  <c r="C58" i="11"/>
  <c r="H64" i="6"/>
  <c r="H58" i="6" s="1"/>
  <c r="G64" i="6"/>
  <c r="G58" i="6" s="1"/>
  <c r="F54" i="6"/>
  <c r="E54" i="6"/>
  <c r="E84" i="6" s="1"/>
  <c r="D54" i="6"/>
  <c r="F54" i="11" s="1"/>
  <c r="D54" i="11" s="1"/>
  <c r="H54" i="6"/>
  <c r="G57" i="6"/>
  <c r="G54" i="6" s="1"/>
  <c r="F21" i="6"/>
  <c r="F102" i="6" s="1"/>
  <c r="E21" i="6"/>
  <c r="D21" i="6"/>
  <c r="D102" i="6" s="1"/>
  <c r="C21" i="6"/>
  <c r="C21" i="11" s="1"/>
  <c r="H37" i="6"/>
  <c r="G37" i="6"/>
  <c r="F9" i="6"/>
  <c r="F85" i="6" s="1"/>
  <c r="E9" i="4"/>
  <c r="H45" i="6"/>
  <c r="G45" i="6"/>
  <c r="H42" i="6"/>
  <c r="G42" i="6"/>
  <c r="H36" i="6"/>
  <c r="G36" i="6"/>
  <c r="G26" i="6"/>
  <c r="H19" i="6"/>
  <c r="G19" i="6"/>
  <c r="H17" i="6"/>
  <c r="H101" i="6" s="1"/>
  <c r="H89" i="6" s="1"/>
  <c r="G17" i="6"/>
  <c r="G101" i="6" s="1"/>
  <c r="G89" i="6" s="1"/>
  <c r="H15" i="6"/>
  <c r="G15" i="6"/>
  <c r="H12" i="6"/>
  <c r="H14" i="6"/>
  <c r="H100" i="6" s="1"/>
  <c r="G12" i="6"/>
  <c r="G14" i="6"/>
  <c r="G100" i="6" s="1"/>
  <c r="H10" i="6"/>
  <c r="H97" i="6" s="1"/>
  <c r="G10" i="6"/>
  <c r="G97" i="6" s="1"/>
  <c r="G96" i="6" s="1"/>
  <c r="H8" i="6"/>
  <c r="H8" i="4" s="1"/>
  <c r="G8" i="6"/>
  <c r="G8" i="4" s="1"/>
  <c r="E102" i="6" l="1"/>
  <c r="G102" i="6"/>
  <c r="H73" i="18"/>
  <c r="G73" i="18"/>
  <c r="G65" i="11"/>
  <c r="G88" i="11" s="1"/>
  <c r="G94" i="11" s="1"/>
  <c r="G11" i="18" s="1"/>
  <c r="G10" i="18"/>
  <c r="H79" i="18"/>
  <c r="G79" i="18"/>
  <c r="E85" i="6"/>
  <c r="H85" i="6" s="1"/>
  <c r="H102" i="6"/>
  <c r="F84" i="6"/>
  <c r="H84" i="6" s="1"/>
  <c r="F20" i="6"/>
  <c r="F65" i="6" s="1"/>
  <c r="F76" i="6" s="1"/>
  <c r="F81" i="6" s="1"/>
  <c r="F103" i="6"/>
  <c r="G31" i="4"/>
  <c r="F21" i="11"/>
  <c r="H21" i="11" s="1"/>
  <c r="F102" i="11"/>
  <c r="D96" i="6"/>
  <c r="F96" i="11" s="1"/>
  <c r="F97" i="11"/>
  <c r="D97" i="11" s="1"/>
  <c r="D89" i="6"/>
  <c r="F89" i="11" s="1"/>
  <c r="D89" i="11" s="1"/>
  <c r="C84" i="6"/>
  <c r="C84" i="11" s="1"/>
  <c r="D22" i="13"/>
  <c r="H22" i="13"/>
  <c r="G22" i="13"/>
  <c r="G84" i="6"/>
  <c r="D84" i="6"/>
  <c r="F84" i="11" s="1"/>
  <c r="C89" i="6"/>
  <c r="C89" i="11" s="1"/>
  <c r="G76" i="11"/>
  <c r="G81" i="11" s="1"/>
  <c r="H96" i="6"/>
  <c r="E30" i="4"/>
  <c r="H30" i="4" s="1"/>
  <c r="G21" i="6"/>
  <c r="H31" i="4"/>
  <c r="E20" i="6"/>
  <c r="E10" i="4" s="1"/>
  <c r="F9" i="4"/>
  <c r="G9" i="6"/>
  <c r="H9" i="6"/>
  <c r="H21" i="6"/>
  <c r="G82" i="11" l="1"/>
  <c r="G12" i="18"/>
  <c r="D21" i="11"/>
  <c r="G85" i="6"/>
  <c r="G103" i="6" s="1"/>
  <c r="F10" i="4"/>
  <c r="H9" i="4"/>
  <c r="H103" i="6"/>
  <c r="D102" i="11"/>
  <c r="H102" i="11"/>
  <c r="G102" i="11"/>
  <c r="H96" i="11"/>
  <c r="D96" i="11"/>
  <c r="D84" i="11"/>
  <c r="H84" i="11"/>
  <c r="G30" i="4"/>
  <c r="E38" i="4"/>
  <c r="H38" i="4" s="1"/>
  <c r="E103" i="6"/>
  <c r="E65" i="6"/>
  <c r="E76" i="6" s="1"/>
  <c r="E81" i="6" s="1"/>
  <c r="H20" i="6"/>
  <c r="H10" i="4" s="1"/>
  <c r="G9" i="4"/>
  <c r="G20" i="6"/>
  <c r="G10" i="4" s="1"/>
  <c r="F88" i="6"/>
  <c r="F94" i="6" s="1"/>
  <c r="F11" i="4" s="1"/>
  <c r="F26" i="4" s="1"/>
  <c r="F7" i="7"/>
  <c r="F21" i="7" s="1"/>
  <c r="G38" i="4" l="1"/>
  <c r="E88" i="6"/>
  <c r="E94" i="6" s="1"/>
  <c r="G65" i="6"/>
  <c r="F82" i="6"/>
  <c r="F12" i="4"/>
  <c r="E7" i="7"/>
  <c r="E21" i="7" s="1"/>
  <c r="H88" i="6" l="1"/>
  <c r="H76" i="6"/>
  <c r="G88" i="6"/>
  <c r="G94" i="6" s="1"/>
  <c r="G11" i="4" s="1"/>
  <c r="G76" i="6"/>
  <c r="E11" i="4"/>
  <c r="E26" i="4" s="1"/>
  <c r="H94" i="6"/>
  <c r="H11" i="4" s="1"/>
  <c r="G21" i="7"/>
  <c r="H21" i="7"/>
  <c r="F23" i="4"/>
  <c r="F25" i="4"/>
  <c r="F24" i="4"/>
  <c r="E82" i="6"/>
  <c r="E12" i="4"/>
  <c r="C9" i="6"/>
  <c r="C85" i="6" l="1"/>
  <c r="C9" i="18"/>
  <c r="G81" i="6"/>
  <c r="G7" i="7" s="1"/>
  <c r="H12" i="4"/>
  <c r="H7" i="7"/>
  <c r="C9" i="11"/>
  <c r="E23" i="4"/>
  <c r="E25" i="4"/>
  <c r="E24" i="4"/>
  <c r="C20" i="6"/>
  <c r="C9" i="4"/>
  <c r="C20" i="11" l="1"/>
  <c r="C10" i="18"/>
  <c r="G12" i="4"/>
  <c r="G82" i="6"/>
  <c r="C85" i="11"/>
  <c r="C103" i="6"/>
  <c r="C103" i="11" s="1"/>
  <c r="C10" i="4"/>
  <c r="C65" i="6"/>
  <c r="C65" i="11" l="1"/>
  <c r="C76" i="6"/>
  <c r="C81" i="6" s="1"/>
  <c r="C12" i="18" s="1"/>
  <c r="C88" i="6"/>
  <c r="C94" i="6" s="1"/>
  <c r="C11" i="18" s="1"/>
  <c r="C26" i="18" s="1"/>
  <c r="C25" i="18" l="1"/>
  <c r="C24" i="18"/>
  <c r="C23" i="18"/>
  <c r="C12" i="4"/>
  <c r="C76" i="11"/>
  <c r="C88" i="11"/>
  <c r="D99" i="6"/>
  <c r="F99" i="11" s="1"/>
  <c r="D99" i="11" s="1"/>
  <c r="D9" i="6"/>
  <c r="D85" i="6" l="1"/>
  <c r="D9" i="18"/>
  <c r="C94" i="11"/>
  <c r="C11" i="4"/>
  <c r="C26" i="4" s="1"/>
  <c r="C81" i="11"/>
  <c r="C7" i="12"/>
  <c r="C21" i="12" s="1"/>
  <c r="C7" i="7"/>
  <c r="C21" i="7" s="1"/>
  <c r="C82" i="6"/>
  <c r="C82" i="11" s="1"/>
  <c r="D9" i="4"/>
  <c r="F9" i="11"/>
  <c r="F9" i="18" s="1"/>
  <c r="C23" i="4"/>
  <c r="C25" i="4"/>
  <c r="C24" i="4"/>
  <c r="D20" i="6"/>
  <c r="D10" i="18" s="1"/>
  <c r="D65" i="6" l="1"/>
  <c r="D76" i="6" s="1"/>
  <c r="D81" i="6" s="1"/>
  <c r="D12" i="18" s="1"/>
  <c r="F20" i="11"/>
  <c r="F10" i="18" s="1"/>
  <c r="D103" i="6"/>
  <c r="F103" i="11" s="1"/>
  <c r="F85" i="11"/>
  <c r="D9" i="11"/>
  <c r="H9" i="11"/>
  <c r="H9" i="18" s="1"/>
  <c r="D10" i="4"/>
  <c r="D25" i="18" l="1"/>
  <c r="D24" i="18"/>
  <c r="D23" i="18"/>
  <c r="D12" i="4"/>
  <c r="D23" i="4" s="1"/>
  <c r="F76" i="11"/>
  <c r="D88" i="6"/>
  <c r="F65" i="11"/>
  <c r="H65" i="11" s="1"/>
  <c r="H88" i="11" s="1"/>
  <c r="D20" i="11"/>
  <c r="H20" i="11"/>
  <c r="H10" i="18" s="1"/>
  <c r="D85" i="11"/>
  <c r="H85" i="11"/>
  <c r="H103" i="11" s="1"/>
  <c r="D103" i="11"/>
  <c r="D82" i="6" l="1"/>
  <c r="F82" i="11" s="1"/>
  <c r="D7" i="7"/>
  <c r="D21" i="7" s="1"/>
  <c r="D7" i="12"/>
  <c r="F81" i="11"/>
  <c r="F12" i="18" s="1"/>
  <c r="D24" i="4"/>
  <c r="D94" i="6"/>
  <c r="D11" i="18" s="1"/>
  <c r="D26" i="18" s="1"/>
  <c r="F88" i="11"/>
  <c r="D25" i="4"/>
  <c r="D65" i="11"/>
  <c r="F25" i="18" l="1"/>
  <c r="F24" i="18"/>
  <c r="F23" i="18"/>
  <c r="D11" i="4"/>
  <c r="D26" i="4" s="1"/>
  <c r="F94" i="11"/>
  <c r="F11" i="18" s="1"/>
  <c r="F26" i="18" s="1"/>
  <c r="F7" i="12"/>
  <c r="D21" i="12"/>
  <c r="D76" i="11"/>
  <c r="H76" i="11"/>
  <c r="H81" i="11" s="1"/>
  <c r="D88" i="11"/>
  <c r="H82" i="11" l="1"/>
  <c r="H12" i="18"/>
  <c r="F21" i="12"/>
  <c r="H21" i="12" s="1"/>
  <c r="H7" i="12"/>
  <c r="G7" i="12"/>
  <c r="D82" i="11"/>
  <c r="D81" i="11"/>
  <c r="D94" i="11"/>
  <c r="H94" i="11"/>
  <c r="H11" i="18" s="1"/>
  <c r="G21" i="12" l="1"/>
</calcChain>
</file>

<file path=xl/comments1.xml><?xml version="1.0" encoding="utf-8"?>
<comments xmlns="http://schemas.openxmlformats.org/spreadsheetml/2006/main">
  <authors>
    <author>vaio</author>
  </authors>
  <commentList>
    <comment ref="C2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за 23 р. була інша формула
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план тільки річний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У звіті була цифра 6,87
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плане
 цифра годовая 3071,4
нет разбивки по кварталам
</t>
        </r>
      </text>
    </comment>
    <comment ref="C46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перевірити з ативом
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помилка у плані на 72,6
з активом
</t>
        </r>
      </text>
    </comment>
    <comment ref="E59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плані помилка 17
</t>
        </r>
      </text>
    </comment>
    <comment ref="C80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У звіті стоїть 21,7 неправильно</t>
        </r>
      </text>
    </comment>
  </commentList>
</comments>
</file>

<file path=xl/comments2.xml><?xml version="1.0" encoding="utf-8"?>
<comments xmlns="http://schemas.openxmlformats.org/spreadsheetml/2006/main">
  <authors>
    <author>vaio</author>
  </authors>
  <commentList>
    <comment ref="C19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У звіті помилка стоїть 378,5 Замінити листок!
</t>
        </r>
      </text>
    </comment>
    <comment ref="H65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Нет формулы
</t>
        </r>
      </text>
    </comment>
    <comment ref="H75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нет формулы
</t>
        </r>
      </text>
    </comment>
    <comment ref="H81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нет формулы</t>
        </r>
      </text>
    </comment>
    <comment ref="H82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нет формулы
</t>
        </r>
      </text>
    </comment>
    <comment ref="D10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проверить формулу
</t>
        </r>
      </text>
    </comment>
  </commentList>
</comments>
</file>

<file path=xl/comments3.xml><?xml version="1.0" encoding="utf-8"?>
<comments xmlns="http://schemas.openxmlformats.org/spreadsheetml/2006/main">
  <authors>
    <author>vaio</author>
  </authors>
  <commentList>
    <comment ref="D84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формула для
 годового
</t>
        </r>
      </text>
    </comment>
  </commentList>
</comments>
</file>

<file path=xl/comments4.xml><?xml version="1.0" encoding="utf-8"?>
<comments xmlns="http://schemas.openxmlformats.org/spreadsheetml/2006/main">
  <authors>
    <author>vaio</author>
  </authors>
  <commentList>
    <comment ref="C2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за 23 р. була інша формула
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план тільки річний</t>
        </r>
      </text>
    </comment>
    <comment ref="C27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У звіті була цифра 6,87
</t>
        </r>
      </text>
    </comment>
    <comment ref="E39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плане
 цифра годовая 3071,4
нет разбивки по кварталам
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перевірити з ативом
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помилка у плані на 72,6
з активом
</t>
        </r>
      </text>
    </comment>
    <comment ref="E60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плані помилка 17
</t>
        </r>
      </text>
    </comment>
    <comment ref="C81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У звіті стоїть 21,7 неправильно</t>
        </r>
      </text>
    </comment>
  </commentList>
</comments>
</file>

<file path=xl/comments5.xml><?xml version="1.0" encoding="utf-8"?>
<comments xmlns="http://schemas.openxmlformats.org/spreadsheetml/2006/main">
  <authors>
    <author>vaio</author>
  </authors>
  <commentList>
    <comment ref="H7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нет формулы
</t>
        </r>
      </text>
    </comment>
    <comment ref="E103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Проверить формулу
</t>
        </r>
      </text>
    </comment>
  </commentList>
</comments>
</file>

<file path=xl/comments6.xml><?xml version="1.0" encoding="utf-8"?>
<comments xmlns="http://schemas.openxmlformats.org/spreadsheetml/2006/main">
  <authors>
    <author>vaio</author>
  </authors>
  <commentList>
    <comment ref="E8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плані помилка 17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плані 10,3, бо кількість була неправильна 17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vaio:</t>
        </r>
        <r>
          <rPr>
            <sz val="9"/>
            <color indexed="81"/>
            <rFont val="Tahoma"/>
            <family val="2"/>
            <charset val="204"/>
          </rPr>
          <t xml:space="preserve">
в плані 19,5 неправильно</t>
        </r>
      </text>
    </comment>
  </commentList>
</comments>
</file>

<file path=xl/sharedStrings.xml><?xml version="1.0" encoding="utf-8"?>
<sst xmlns="http://schemas.openxmlformats.org/spreadsheetml/2006/main" count="4038" uniqueCount="427">
  <si>
    <t xml:space="preserve"> </t>
  </si>
  <si>
    <t>Код</t>
  </si>
  <si>
    <t>Внесені зміни до затвердженого</t>
  </si>
  <si>
    <t>фінансового плану (дата)</t>
  </si>
  <si>
    <t>Підприємство</t>
  </si>
  <si>
    <t>КОМУНАЛЬНЕ ПІДПРИЄМСТВО ОБУХІВСЬКОЇ МІСЬКОЇ РАДИ     “ОБУХІВСЬКИЙ РИНОК”</t>
  </si>
  <si>
    <t>за ЄДРПОУ</t>
  </si>
  <si>
    <t>зміни з</t>
  </si>
  <si>
    <t>Організаційно-правова форма</t>
  </si>
  <si>
    <t>Комунальне підприємство</t>
  </si>
  <si>
    <t>за КОПФГ</t>
  </si>
  <si>
    <t>Суб’єкт управління</t>
  </si>
  <si>
    <t>Обухівська міська рада</t>
  </si>
  <si>
    <t>за СПОДУ</t>
  </si>
  <si>
    <t>Вид економічної діяльності</t>
  </si>
  <si>
    <t>Роздрібна торгівля з лотків і на ринках харчовими продуктами, напоями та тютюновими виробами</t>
  </si>
  <si>
    <t>за КВЕД</t>
  </si>
  <si>
    <t>47.81</t>
  </si>
  <si>
    <t>Галузь</t>
  </si>
  <si>
    <t>Роздрібна торгівля</t>
  </si>
  <si>
    <t>Одиниця виміру, тис. грн</t>
  </si>
  <si>
    <t>тис. грн.</t>
  </si>
  <si>
    <t>Розмір державної частки у статутному капіталі</t>
  </si>
  <si>
    <t>-</t>
  </si>
  <si>
    <t>Середньооблікова кількість штатних працівників</t>
  </si>
  <si>
    <t>Місцезнаходження</t>
  </si>
  <si>
    <t>м. Обухів,  вул. Каштанова, 14</t>
  </si>
  <si>
    <t>Телефон</t>
  </si>
  <si>
    <t>(097) 405-29-40</t>
  </si>
  <si>
    <t>Стандарти звітності П(с)БОУ</t>
  </si>
  <si>
    <t>Х</t>
  </si>
  <si>
    <t>Прізвище та власне ім’я керівника</t>
  </si>
  <si>
    <t>Хмельовських Віктор</t>
  </si>
  <si>
    <t>Стандарти звітності МСФЗ</t>
  </si>
  <si>
    <t xml:space="preserve">      </t>
  </si>
  <si>
    <t>ЗВІТ</t>
  </si>
  <si>
    <t>Найменування показника</t>
  </si>
  <si>
    <t>рядка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</si>
  <si>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</si>
  <si>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</si>
  <si>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</si>
  <si>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</si>
  <si>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>план</t>
  </si>
  <si>
    <t>факт</t>
  </si>
  <si>
    <t>відхилення,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</si>
  <si>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</si>
  <si>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</si>
  <si>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</si>
  <si>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</si>
  <si>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</si>
  <si>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</si>
  <si>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</si>
  <si>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>ІІ. Сплата податків, зборів та інших обов’язкових платежів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</si>
  <si>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</si>
  <si>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</si>
  <si>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</si>
  <si>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об’єднаннями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</si>
  <si>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</si>
  <si>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</si>
  <si>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</si>
  <si>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</si>
  <si>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</si>
  <si>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     (чистий фінансовий результат, рядок 1200 / чистий дохід від реалізації продукції (товарів, робіт, послуг), рядок 1000) x 100, %</t>
  </si>
  <si>
    <t>x</t>
  </si>
  <si>
    <t>Рентабельність активів     (чистий фінансовий результат, рядок 1200 / вартість активів, рядок 6020) x 100, %</t>
  </si>
  <si>
    <t>Рентабельність власного капіталу     (чистий фінансовий результат, рядок 1200 / власний капітал, рядок 6080) x 100, %</t>
  </si>
  <si>
    <t>Рентабельність EBITDA     (EBITDA, рядок 1310 / чистий дохід від реалізації продукції (товарів, робіт, послуг), рядок 1000) x 100, %</t>
  </si>
  <si>
    <t>Коефіцієнт фінансової стійкості     (власний капітал, рядок 6080 / (довгострокові зобов’язання, рядок 6030 + поточні зобов’язання, рядок 6040))</t>
  </si>
  <si>
    <t>Коефіцієнт зносу основних засобів     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</si>
  <si>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</si>
  <si>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</si>
  <si>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</si>
  <si>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</si>
  <si>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</si>
  <si>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</si>
  <si>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</si>
  <si>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</si>
  <si>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</si>
  <si>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</si>
  <si>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зобов’язання і забезпечення</t>
  </si>
  <si>
    <t>Поточні зобов’язання і забезпечення, у тому числі:</t>
  </si>
  <si>
    <t>поточна кредиторська заборгованість за товари, роботи, послуги</t>
  </si>
  <si>
    <t>поточна кредиторська заборгованість за розрахунками з бюджетом</t>
  </si>
  <si>
    <t>Усього зобов’язання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</si>
  <si>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</si>
  <si>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</si>
  <si>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</si>
  <si>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</si>
  <si>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</si>
  <si>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</si>
  <si>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довгострокові зобов’язання</t>
  </si>
  <si>
    <t>короткострокові зобов’язання</t>
  </si>
  <si>
    <t>інші фінансові зобов’язання</t>
  </si>
  <si>
    <t>Повернено залучених коштів, усього, у тому числі: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</si>
  <si>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</si>
  <si>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</si>
  <si>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</t>
  </si>
  <si>
    <t>та працівників, які працюють за цивільно-правовими договорами), у тому числі:</t>
  </si>
  <si>
    <t>члени наглядової ради</t>
  </si>
  <si>
    <t>члени правління</t>
  </si>
  <si>
    <t>керівник</t>
  </si>
  <si>
    <t>адміністративно-управлінський персонал</t>
  </si>
  <si>
    <t>працівники</t>
  </si>
  <si>
    <t>Витрати на оплату праці</t>
  </si>
  <si>
    <t>у тому числі:</t>
  </si>
  <si>
    <t>член наглядової ради</t>
  </si>
  <si>
    <t>член правління</t>
  </si>
  <si>
    <t>посадовий оклад</t>
  </si>
  <si>
    <t>8023/1</t>
  </si>
  <si>
    <t>преміювання</t>
  </si>
  <si>
    <t>8023/2</t>
  </si>
  <si>
    <t>інші виплати, передбачені законодавством</t>
  </si>
  <si>
    <t>8023/3</t>
  </si>
  <si>
    <t>адміністративно-управлінський працівник</t>
  </si>
  <si>
    <t>працівник</t>
  </si>
  <si>
    <t>Керівник</t>
  </si>
  <si>
    <r>
      <t xml:space="preserve">Директор     </t>
    </r>
    <r>
      <rPr>
        <sz val="10"/>
        <color rgb="FF000000"/>
        <rFont val="Times New Roman"/>
        <family val="1"/>
        <charset val="204"/>
      </rPr>
      <t>(посада)</t>
    </r>
  </si>
  <si>
    <r>
      <t xml:space="preserve">______________________     </t>
    </r>
    <r>
      <rPr>
        <sz val="10"/>
        <color rgb="FF000000"/>
        <rFont val="Times New Roman"/>
        <family val="1"/>
        <charset val="204"/>
      </rPr>
      <t>(підпис)</t>
    </r>
  </si>
  <si>
    <r>
      <t xml:space="preserve">Віктор ХМЕЛЬОВСЬКИХ     </t>
    </r>
    <r>
      <rPr>
        <sz val="12"/>
        <color rgb="FF000000"/>
        <rFont val="Times New Roman"/>
        <family val="1"/>
        <charset val="204"/>
      </rPr>
      <t>власне ім’я ПРІЗВИЩЕ</t>
    </r>
  </si>
  <si>
    <t>Код за ЄДРПОУ</t>
  </si>
  <si>
    <t>Найменування підприємства</t>
  </si>
  <si>
    <t>Вид діяльності</t>
  </si>
  <si>
    <r>
      <t xml:space="preserve">                     </t>
    </r>
    <r>
      <rPr>
        <b/>
        <sz val="12"/>
        <color rgb="FF000000"/>
        <rFont val="Times New Roman"/>
        <family val="1"/>
        <charset val="204"/>
      </rPr>
      <t>2. Інформація про бізнес підприємства (код рядка 1000 звіту)</t>
    </r>
  </si>
  <si>
    <t>План</t>
  </si>
  <si>
    <t>Факт</t>
  </si>
  <si>
    <t>Відхилення, +/–</t>
  </si>
  <si>
    <t>Виконання, %</t>
  </si>
  <si>
    <t>чистий дохід від реалізації продукції (товарів,</t>
  </si>
  <si>
    <t>робіт, послуг),</t>
  </si>
  <si>
    <t>тис. грн</t>
  </si>
  <si>
    <t>кількість продукції/ наданих послуг, одиниця виміру</t>
  </si>
  <si>
    <t>ціна одиниці (вартість продукції/ наданих послуг),</t>
  </si>
  <si>
    <t>грн</t>
  </si>
  <si>
    <t>робіт, послуг)</t>
  </si>
  <si>
    <t>кількість продукції/ наданих послуг</t>
  </si>
  <si>
    <t>зміна ціни одиниці (вартості продукції/ наданих послуг)</t>
  </si>
  <si>
    <t>Усього</t>
  </si>
  <si>
    <r>
      <t xml:space="preserve">     </t>
    </r>
    <r>
      <rPr>
        <b/>
        <sz val="12"/>
        <color rgb="FF000000"/>
        <rFont val="Times New Roman"/>
        <family val="1"/>
        <charset val="204"/>
      </rPr>
      <t xml:space="preserve">                              3. Формування фінансових результатів</t>
    </r>
  </si>
  <si>
    <t>Код     рядка</t>
  </si>
  <si>
    <t>Факт наростаючим підсумком     з початку року</t>
  </si>
  <si>
    <t>минулий     рік</t>
  </si>
  <si>
    <t>поточний     рік</t>
  </si>
  <si>
    <t>виконання,     %</t>
  </si>
  <si>
    <t>пояснення та обґрунтування відхилення</t>
  </si>
  <si>
    <t>від запланованого рівня доходів/витрат</t>
  </si>
  <si>
    <t>Доходи і витрати (деталізація)</t>
  </si>
  <si>
    <t>Витрати на сировину та основні матеріали</t>
  </si>
  <si>
    <t>Витрати на паливо</t>
  </si>
  <si>
    <t xml:space="preserve">- 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</si>
  <si>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</si>
  <si>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</si>
  <si>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</t>
  </si>
  <si>
    <t>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</si>
  <si>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</si>
  <si>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</si>
  <si>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</si>
  <si>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</si>
  <si>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</si>
  <si>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</si>
  <si>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</si>
  <si>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</si>
  <si>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</si>
  <si>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</si>
  <si>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</si>
  <si>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</si>
  <si>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</si>
  <si>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</si>
  <si>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</t>
  </si>
  <si>
    <t>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</si>
  <si>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</si>
  <si>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</si>
  <si>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</si>
  <si>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</si>
  <si>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</si>
  <si>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</si>
  <si>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</si>
  <si>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</si>
  <si>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</si>
  <si>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</t>
  </si>
  <si>
    <t>загальногосподарського використання,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</si>
  <si>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</si>
  <si>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</si>
  <si>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</si>
  <si>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</si>
  <si>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</si>
  <si>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</si>
  <si>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</si>
  <si>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</si>
  <si>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</si>
  <si>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</si>
  <si>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</si>
  <si>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</si>
  <si>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</si>
  <si>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</si>
  <si>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</si>
  <si>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</si>
  <si>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</si>
  <si>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</si>
  <si>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</si>
  <si>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</si>
  <si>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</si>
  <si>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</si>
  <si>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</si>
  <si>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</si>
  <si>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</si>
  <si>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</si>
  <si>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</si>
  <si>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</si>
  <si>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</si>
  <si>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</si>
  <si>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>Прибуток від припиненої діяльності після оподаткування</t>
  </si>
  <si>
    <t>Збиток від припиненої діяльності після оподаткування</t>
  </si>
  <si>
    <t>Чистий фінансовий результат, у тому числі:</t>
  </si>
  <si>
    <t>прибуток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</si>
  <si>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</si>
  <si>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</si>
  <si>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</si>
  <si>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</si>
  <si>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</si>
  <si>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</si>
  <si>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</si>
  <si>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</si>
  <si>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</si>
  <si>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</si>
  <si>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</si>
  <si>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</si>
  <si>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</si>
  <si>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</si>
  <si>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</si>
  <si>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</si>
  <si>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</si>
  <si>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І. Розрахунки з бюджетом</t>
    </r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</si>
  <si>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</si>
  <si>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</si>
  <si>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</si>
  <si>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</si>
  <si>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</si>
  <si>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об’єднаннями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</si>
  <si>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</si>
  <si>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</si>
  <si>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</si>
  <si>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</si>
  <si>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</si>
  <si>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</si>
  <si>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</si>
  <si>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</si>
  <si>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</si>
  <si>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</si>
  <si>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>Сплата податків, зборів та інших обов’язкових платежів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</si>
  <si>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</si>
  <si>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</si>
  <si>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</si>
  <si>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</si>
  <si>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</si>
  <si>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</si>
  <si>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</si>
  <si>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</si>
  <si>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</si>
  <si>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</si>
  <si>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</si>
  <si>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</si>
  <si>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відрахування частини чистого прибутку господарськими товариствами, у статутному капіталі яких</t>
  </si>
  <si>
    <t>більше 50 відсотків акцій (часток) належать державі, на виплату дивідендів на державну частку</t>
  </si>
  <si>
    <t>митні платежі</t>
  </si>
  <si>
    <t>єдиний внесок на загальнообов’язкове державне соціальне страхування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</si>
  <si>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</si>
  <si>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</si>
  <si>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</t>
  </si>
  <si>
    <t>до бюджетів та державних цільових фондів</t>
  </si>
  <si>
    <t>інші (штрафи, пені, неустойки) (розшифрувати)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</si>
  <si>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ІІІ. Рух грошових коштів (за прямим методом)</t>
    </r>
  </si>
  <si>
    <t>Код рядка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</si>
  <si>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</si>
  <si>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</si>
  <si>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</si>
  <si>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</si>
  <si>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</si>
  <si>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фінансування, у тому числі:</t>
  </si>
  <si>
    <t>бюджетне фінансування</t>
  </si>
  <si>
    <t>інші надходження (розшифрувати)</t>
  </si>
  <si>
    <t>Надходження авансів від покупців і замовників</t>
  </si>
  <si>
    <t>Отримання коштів за короткостроковими зобов’язаннями, у тому числі:</t>
  </si>
  <si>
    <t>кредити</t>
  </si>
  <si>
    <t>позики</t>
  </si>
  <si>
    <t>облігації</t>
  </si>
  <si>
    <t>Інші надходження (розшифрувати)</t>
  </si>
  <si>
    <t>Витрачання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</si>
  <si>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</si>
  <si>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</si>
  <si>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зобов’язаннями,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</si>
  <si>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</si>
  <si>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</si>
  <si>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</si>
  <si>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>інші зобов’язання з податків і зборів, у тому числі: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</si>
  <si>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</si>
  <si>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</si>
  <si>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</si>
  <si>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</si>
  <si>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</si>
  <si>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</si>
  <si>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 xml:space="preserve">          II. 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</si>
  <si>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</si>
  <si>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</si>
  <si>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>надходження від продажу акцій та облігацій</t>
  </si>
  <si>
    <t>Надходження від реалізації необоротних активів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</si>
  <si>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</si>
  <si>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</si>
  <si>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</si>
  <si>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</si>
  <si>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</si>
  <si>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>витрачання на придбання акцій та облігацій</t>
  </si>
  <si>
    <t>Витрачання на придбання необоротних активів, у тому числі:</t>
  </si>
  <si>
    <t>придбання (створення) основних засобів (розшифрувати)</t>
  </si>
  <si>
    <t>капітальне будівництво (розшифрувати)</t>
  </si>
  <si>
    <t>придбання (створення) нематеріальних активів (розшифрувати)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</si>
  <si>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</si>
  <si>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</si>
  <si>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</si>
  <si>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</t>
  </si>
  <si>
    <t>III. Рух коштів у результаті фінансової діяльності</t>
  </si>
  <si>
    <t>Надходження грошових коштів від фінансової діяльності</t>
  </si>
  <si>
    <t>Надходження від власного капіталу</t>
  </si>
  <si>
    <t>Отримання коштів за довгостроковими зобов’язаннями,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</si>
  <si>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</si>
  <si>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</si>
  <si>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зобов’язаннями,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</si>
  <si>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</si>
  <si>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</si>
  <si>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</si>
  <si>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</t>
  </si>
  <si>
    <t>Чистий рух грошових коштів за звітний період</t>
  </si>
  <si>
    <t>Залишок коштів на початок періоду</t>
  </si>
  <si>
    <t>Вплив зміни валютних курсів на залишок коштів</t>
  </si>
  <si>
    <t>Залишок коштів на кінець періоду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</si>
  <si>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IV. Капітальні інвестиції</t>
    </r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</si>
  <si>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</si>
  <si>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</si>
  <si>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</si>
  <si>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</si>
  <si>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</si>
  <si>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</si>
  <si>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</si>
  <si>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Зобов’язання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</si>
  <si>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</si>
  <si>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</si>
  <si>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</si>
  <si>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</t>
  </si>
  <si>
    <t>на кінець ______ року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</si>
  <si>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</si>
  <si>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</si>
  <si>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</si>
  <si>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 (+/-)</t>
  </si>
  <si>
    <t>курсові різниці (відсотки) (+/-)</t>
  </si>
  <si>
    <t>відсотки нараховані</t>
  </si>
  <si>
    <t>Довгострокові зобов’язання, усього,     у тому числі:</t>
  </si>
  <si>
    <t>Короткострокові зобов’язання, усього,     у тому числі:</t>
  </si>
  <si>
    <t>Інші фінансові зобов’язання, усього,     у тому числі: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</si>
  <si>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</si>
  <si>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</si>
  <si>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</si>
  <si>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</si>
  <si>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</si>
  <si>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</si>
  <si>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>від-хилення, +/–</t>
  </si>
  <si>
    <t>вико-нання,</t>
  </si>
  <si>
    <t>%</t>
  </si>
  <si>
    <t>відх-илення, +/–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</si>
  <si>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</si>
  <si>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</si>
  <si>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</si>
  <si>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</si>
  <si>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Рік початку і закінчення будівництва</t>
  </si>
  <si>
    <t>Загальна кошторисна вартість</t>
  </si>
  <si>
    <t>Незавершене будівництво на початок звітного періоду</t>
  </si>
  <si>
    <t>освоєння капітальних вкладень</t>
  </si>
  <si>
    <t>у тому числі</t>
  </si>
  <si>
    <t>кредитні кошти</t>
  </si>
  <si>
    <t>інші джерела (зазначити джерело)</t>
  </si>
  <si>
    <t xml:space="preserve">     </t>
  </si>
  <si>
    <t>минулий 
рік</t>
  </si>
  <si>
    <t>виконання,
 %</t>
  </si>
  <si>
    <r>
      <t xml:space="preserve">  про виконання фінансового плану комунального підприємства    
 </t>
    </r>
    <r>
      <rPr>
        <sz val="14"/>
        <color theme="1"/>
        <rFont val="Times New Roman"/>
        <family val="1"/>
        <charset val="204"/>
      </rPr>
      <t>КП ОМР «Обухівський ринок»</t>
    </r>
  </si>
  <si>
    <r>
      <t xml:space="preserve">      </t>
    </r>
    <r>
      <rPr>
        <sz val="11"/>
        <color rgb="FF000000"/>
        <rFont val="Times New Roman"/>
        <family val="1"/>
        <charset val="204"/>
      </rPr>
      <t>*  при розрахунку середьомісячних витрат на оплату праці необхідне корегування формул залежно від звітного періоду
 (квартал, півріччя, 9 місяців), що потребує відповідно   ділення на кількість місяців у звітному періоді</t>
    </r>
  </si>
  <si>
    <r>
      <t xml:space="preserve">Віктор ХМЕЛЬОВСЬКИХ     
</t>
    </r>
    <r>
      <rPr>
        <sz val="12"/>
        <color rgb="FF000000"/>
        <rFont val="Times New Roman"/>
        <family val="1"/>
        <charset val="204"/>
      </rPr>
      <t>власне ім’я ПРІЗВИЩЕ</t>
    </r>
  </si>
  <si>
    <r>
      <t xml:space="preserve">______________________    
 </t>
    </r>
    <r>
      <rPr>
        <sz val="10"/>
        <color rgb="FF000000"/>
        <rFont val="Times New Roman"/>
        <family val="1"/>
        <charset val="204"/>
      </rPr>
      <t>(підпис)</t>
    </r>
  </si>
  <si>
    <t xml:space="preserve">               1. Перелік підприємств, які включені 
до консолідованого (зведеного) фінансового плану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</si>
  <si>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І. Інформація</t>
    </r>
  </si>
  <si>
    <t>Найменування видів діяльності
 за КВЕД</t>
  </si>
  <si>
    <t>чистий дохід від реалізації продукції (товарів,
робіт,
послуг)
тис.грн.</t>
  </si>
  <si>
    <t xml:space="preserve">                                       </t>
  </si>
  <si>
    <t xml:space="preserve"> V. Інформація щодо отримання та повернення залучених коштів</t>
  </si>
  <si>
    <r>
      <t xml:space="preserve">Директор
</t>
    </r>
    <r>
      <rPr>
        <sz val="10"/>
        <color rgb="FF000000"/>
        <rFont val="Times New Roman"/>
        <family val="1"/>
        <charset val="204"/>
      </rPr>
      <t>(посада)</t>
    </r>
  </si>
  <si>
    <t xml:space="preserve">    </t>
  </si>
  <si>
    <t xml:space="preserve"> VІ. Джерела капітальних інвестицій     тис. грн (без ПДВ)</t>
  </si>
  <si>
    <t>виконання,</t>
  </si>
  <si>
    <t>викон.</t>
  </si>
  <si>
    <t>Первісна балансова вартість введених потужностей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</si>
  <si>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суб`єкт управління, яким затверджено, та відповідний документ</t>
  </si>
  <si>
    <t>Фінансування капітальних інвестицій (оплата грошовими коштами), усього</t>
  </si>
  <si>
    <t xml:space="preserve"> Документ, яким затверджений титул будови із зазначенням суб`єкта управління, який його погодив</t>
  </si>
  <si>
    <t>власні 
кошти</t>
  </si>
  <si>
    <r>
      <t xml:space="preserve">           Віктор  ХМЕЛЬОВСЬКИХ    </t>
    </r>
    <r>
      <rPr>
        <sz val="10"/>
        <color rgb="FF000000"/>
        <rFont val="Times New Roman"/>
        <family val="1"/>
        <charset val="204"/>
      </rPr>
      <t xml:space="preserve"> власне ім’я ПРІЗВИЩЕ</t>
    </r>
  </si>
  <si>
    <r>
      <rPr>
        <u/>
        <sz val="12"/>
        <color rgb="FF000000"/>
        <rFont val="Times New Roman"/>
        <family val="1"/>
        <charset val="204"/>
      </rPr>
      <t>Директор</t>
    </r>
    <r>
      <rPr>
        <sz val="12"/>
        <color rgb="FF000000"/>
        <rFont val="Times New Roman"/>
        <family val="1"/>
        <charset val="204"/>
      </rPr>
      <t xml:space="preserve">    
 </t>
    </r>
    <r>
      <rPr>
        <sz val="10"/>
        <color rgb="FF000000"/>
        <rFont val="Times New Roman"/>
        <family val="1"/>
        <charset val="204"/>
      </rPr>
      <t>(посада)</t>
    </r>
  </si>
  <si>
    <r>
      <t xml:space="preserve">Середньомісячні витрати на оплату праці одного працівника </t>
    </r>
    <r>
      <rPr>
        <b/>
        <sz val="12"/>
        <rFont val="Times New Roman"/>
        <family val="1"/>
        <charset val="204"/>
      </rPr>
      <t>(грн)</t>
    </r>
    <r>
      <rPr>
        <b/>
        <sz val="12"/>
        <color rgb="FF000000"/>
        <rFont val="Times New Roman"/>
        <family val="1"/>
        <charset val="204"/>
      </rPr>
      <t>, усього,</t>
    </r>
  </si>
  <si>
    <r>
      <t xml:space="preserve">     </t>
    </r>
    <r>
      <rPr>
        <b/>
        <sz val="12"/>
        <color rgb="FF000000"/>
        <rFont val="Times New Roman"/>
        <family val="1"/>
        <charset val="204"/>
      </rPr>
      <t xml:space="preserve">                            Формування фінансових результатів КП ОМР "Обухівський ринок"</t>
    </r>
  </si>
  <si>
    <t>Додаток 1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</si>
  <si>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Розрахунки з бюджетом КП ОМР "Обухівський ринок"</t>
    </r>
  </si>
  <si>
    <t>Додаток 2</t>
  </si>
  <si>
    <t>Додаток 3</t>
  </si>
  <si>
    <r>
      <t xml:space="preserve">    
 </t>
    </r>
    <r>
      <rPr>
        <sz val="14"/>
        <color theme="1"/>
        <rFont val="Times New Roman"/>
        <family val="1"/>
        <charset val="204"/>
      </rPr>
      <t>КП ОМР «Обухівський ринок»</t>
    </r>
  </si>
  <si>
    <t xml:space="preserve">                               Основні фінансові показники</t>
  </si>
  <si>
    <t xml:space="preserve"> Дані про персонал та витрати на оплату праці</t>
  </si>
  <si>
    <r>
      <t xml:space="preserve">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ІІІ. Рух грошових коштів (за прямим методом)</t>
    </r>
  </si>
  <si>
    <r>
      <t xml:space="preserve">                                                                                                                                                           </t>
    </r>
    <r>
      <rPr>
        <b/>
        <sz val="10"/>
        <color rgb="FF000000"/>
        <rFont val="Times New Roman"/>
        <family val="1"/>
        <charset val="204"/>
      </rPr>
      <t>VІІ. Капітальне будівництво (рядок 4010 таблиці IV)</t>
    </r>
  </si>
  <si>
    <r>
      <t xml:space="preserve"> </t>
    </r>
    <r>
      <rPr>
        <b/>
        <u/>
        <sz val="12"/>
        <color theme="1"/>
        <rFont val="Times New Roman"/>
        <family val="1"/>
        <charset val="204"/>
      </rPr>
      <t>за 4 квартал 2024 року</t>
    </r>
    <r>
      <rPr>
        <b/>
        <sz val="12"/>
        <color theme="1"/>
        <rFont val="Times New Roman"/>
        <family val="1"/>
        <charset val="204"/>
      </rPr>
      <t xml:space="preserve">     </t>
    </r>
    <r>
      <rPr>
        <sz val="10"/>
        <color rgb="FF000000"/>
        <rFont val="Times New Roman"/>
        <family val="1"/>
        <charset val="204"/>
      </rPr>
      <t xml:space="preserve">(квартал, рік) 
 </t>
    </r>
    <r>
      <rPr>
        <b/>
        <sz val="12"/>
        <color rgb="FF000000"/>
        <rFont val="Times New Roman"/>
        <family val="1"/>
        <charset val="204"/>
      </rPr>
      <t>Основні фінансові показники</t>
    </r>
  </si>
  <si>
    <r>
      <t xml:space="preserve">Звітний період </t>
    </r>
    <r>
      <rPr>
        <b/>
        <sz val="12"/>
        <color rgb="FF000000"/>
        <rFont val="Times New Roman"/>
        <family val="1"/>
        <charset val="204"/>
      </rPr>
      <t xml:space="preserve">4 квартал 2024 р. </t>
    </r>
  </si>
  <si>
    <r>
      <t xml:space="preserve">                                        до звіту про виконання фінансового плану за</t>
    </r>
    <r>
      <rPr>
        <b/>
        <sz val="12"/>
        <color rgb="FF000000"/>
        <rFont val="Times New Roman"/>
        <family val="1"/>
        <charset val="204"/>
      </rPr>
      <t xml:space="preserve"> 4 квартал 2024 року</t>
    </r>
    <r>
      <rPr>
        <sz val="12"/>
        <color rgb="FF000000"/>
        <rFont val="Times New Roman"/>
        <family val="1"/>
        <charset val="204"/>
      </rPr>
      <t xml:space="preserve"> </t>
    </r>
  </si>
  <si>
    <r>
      <t>Звітний період 4</t>
    </r>
    <r>
      <rPr>
        <b/>
        <sz val="12"/>
        <color rgb="FF000000"/>
        <rFont val="Times New Roman"/>
        <family val="1"/>
        <charset val="204"/>
      </rPr>
      <t xml:space="preserve"> квартал 2024 р.</t>
    </r>
  </si>
  <si>
    <r>
      <t xml:space="preserve">Звітний період </t>
    </r>
    <r>
      <rPr>
        <b/>
        <sz val="12"/>
        <color rgb="FF000000"/>
        <rFont val="Times New Roman"/>
        <family val="1"/>
        <charset val="204"/>
      </rPr>
      <t>4</t>
    </r>
    <r>
      <rPr>
        <sz val="12"/>
        <color rgb="FF000000"/>
        <rFont val="Times New Roman"/>
        <family val="1"/>
        <charset val="204"/>
      </rPr>
      <t xml:space="preserve"> квартал 2024 р.</t>
    </r>
  </si>
  <si>
    <r>
      <t>Звітний період</t>
    </r>
    <r>
      <rPr>
        <b/>
        <sz val="12"/>
        <color rgb="FF000000"/>
        <rFont val="Times New Roman"/>
        <family val="1"/>
        <charset val="204"/>
      </rPr>
      <t xml:space="preserve"> 4</t>
    </r>
    <r>
      <rPr>
        <sz val="12"/>
        <color rgb="FF000000"/>
        <rFont val="Times New Roman"/>
        <family val="1"/>
        <charset val="204"/>
      </rPr>
      <t xml:space="preserve"> квартал 2024 р.</t>
    </r>
  </si>
  <si>
    <r>
      <t xml:space="preserve">Звітний період - </t>
    </r>
    <r>
      <rPr>
        <b/>
        <sz val="12"/>
        <color rgb="FF000000"/>
        <rFont val="Times New Roman"/>
        <family val="1"/>
        <charset val="204"/>
      </rPr>
      <t xml:space="preserve"> 2024 рік</t>
    </r>
  </si>
  <si>
    <r>
      <t xml:space="preserve">Звітний період - </t>
    </r>
    <r>
      <rPr>
        <b/>
        <sz val="12"/>
        <color rgb="FF000000"/>
        <rFont val="Times New Roman"/>
        <family val="1"/>
        <charset val="204"/>
      </rPr>
      <t>2024 рік</t>
    </r>
  </si>
  <si>
    <r>
      <t xml:space="preserve"> </t>
    </r>
    <r>
      <rPr>
        <b/>
        <u/>
        <sz val="12"/>
        <color theme="1"/>
        <rFont val="Times New Roman"/>
        <family val="1"/>
        <charset val="204"/>
      </rPr>
      <t>за   2024 рік</t>
    </r>
    <r>
      <rPr>
        <b/>
        <sz val="12"/>
        <color theme="1"/>
        <rFont val="Times New Roman"/>
        <family val="1"/>
        <charset val="204"/>
      </rPr>
      <t xml:space="preserve">    </t>
    </r>
    <r>
      <rPr>
        <sz val="10"/>
        <color rgb="FF000000"/>
        <rFont val="Times New Roman"/>
        <family val="1"/>
        <charset val="204"/>
      </rPr>
      <t xml:space="preserve">(квартал, рік) 
</t>
    </r>
  </si>
  <si>
    <r>
      <t xml:space="preserve"> </t>
    </r>
    <r>
      <rPr>
        <b/>
        <u/>
        <sz val="12"/>
        <color theme="1"/>
        <rFont val="Times New Roman"/>
        <family val="1"/>
        <charset val="204"/>
      </rPr>
      <t>за  2024 рік</t>
    </r>
    <r>
      <rPr>
        <b/>
        <sz val="12"/>
        <color theme="1"/>
        <rFont val="Times New Roman"/>
        <family val="1"/>
        <charset val="204"/>
      </rPr>
      <t xml:space="preserve">    </t>
    </r>
    <r>
      <rPr>
        <sz val="10"/>
        <color rgb="FF000000"/>
        <rFont val="Times New Roman"/>
        <family val="1"/>
        <charset val="204"/>
      </rPr>
      <t xml:space="preserve">(квартал, рік) 
 </t>
    </r>
    <r>
      <rPr>
        <b/>
        <sz val="12"/>
        <color rgb="FF000000"/>
        <rFont val="Times New Roman"/>
        <family val="1"/>
        <charset val="204"/>
      </rPr>
      <t>Основні фінансові показники</t>
    </r>
  </si>
  <si>
    <r>
      <t xml:space="preserve">Звітний період </t>
    </r>
    <r>
      <rPr>
        <b/>
        <sz val="12"/>
        <color rgb="FF000000"/>
        <rFont val="Times New Roman"/>
        <family val="1"/>
        <charset val="204"/>
      </rPr>
      <t xml:space="preserve"> 2024 рік </t>
    </r>
  </si>
  <si>
    <t>Додаток</t>
  </si>
  <si>
    <t>до рішення Виконавчого комітету Обухівської міської ради                                від  "____"________2025  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</si>
</sst>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202124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0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/>
    <xf numFmtId="0" fontId="6" fillId="0" borderId="0" xfId="0" applyFont="1" applyAlignment="1">
      <alignment horizontal="justify" vertical="top" wrapText="1"/>
    </xf>
    <xf numFmtId="0" fontId="1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2" fillId="0" borderId="7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vertical="top" wrapText="1"/>
    </xf>
    <xf numFmtId="0" fontId="4" fillId="0" borderId="0" xfId="0" applyFont="1" applyAlignment="1">
      <alignment horizontal="justify"/>
    </xf>
    <xf numFmtId="0" fontId="12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8" fillId="0" borderId="7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9" fillId="0" borderId="0" xfId="0" applyFont="1" applyAlignment="1">
      <alignment horizontal="justify"/>
    </xf>
    <xf numFmtId="0" fontId="13" fillId="0" borderId="0" xfId="0" applyFont="1" applyAlignment="1">
      <alignment vertical="top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0" fontId="12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wrapText="1"/>
    </xf>
    <xf numFmtId="0" fontId="20" fillId="0" borderId="0" xfId="0" applyFont="1"/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0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8" fillId="0" borderId="21" xfId="0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16" fillId="0" borderId="18" xfId="0" applyFont="1" applyBorder="1" applyAlignment="1">
      <alignment horizontal="center" wrapText="1"/>
    </xf>
    <xf numFmtId="0" fontId="17" fillId="0" borderId="23" xfId="0" applyFont="1" applyBorder="1" applyAlignment="1">
      <alignment horizontal="center" wrapText="1"/>
    </xf>
    <xf numFmtId="0" fontId="17" fillId="0" borderId="26" xfId="0" applyFont="1" applyBorder="1" applyAlignment="1">
      <alignment horizontal="center" wrapText="1"/>
    </xf>
    <xf numFmtId="0" fontId="21" fillId="0" borderId="0" xfId="0" applyFont="1"/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>
      <alignment horizontal="center" wrapText="1"/>
    </xf>
    <xf numFmtId="164" fontId="4" fillId="0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1" fontId="4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 applyProtection="1">
      <alignment horizontal="center" wrapText="1"/>
      <protection locked="0"/>
    </xf>
    <xf numFmtId="165" fontId="4" fillId="0" borderId="2" xfId="0" applyNumberFormat="1" applyFont="1" applyFill="1" applyBorder="1" applyAlignment="1" applyProtection="1">
      <alignment horizontal="center" wrapText="1"/>
      <protection locked="0"/>
    </xf>
    <xf numFmtId="164" fontId="4" fillId="0" borderId="29" xfId="0" applyNumberFormat="1" applyFont="1" applyFill="1" applyBorder="1" applyAlignment="1" applyProtection="1">
      <alignment horizontal="center" wrapText="1"/>
      <protection locked="0"/>
    </xf>
    <xf numFmtId="1" fontId="4" fillId="0" borderId="2" xfId="0" applyNumberFormat="1" applyFont="1" applyFill="1" applyBorder="1" applyAlignment="1" applyProtection="1">
      <alignment horizontal="center" wrapText="1"/>
      <protection locked="0"/>
    </xf>
    <xf numFmtId="164" fontId="6" fillId="0" borderId="2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wrapText="1"/>
    </xf>
    <xf numFmtId="0" fontId="4" fillId="0" borderId="29" xfId="0" applyFont="1" applyFill="1" applyBorder="1" applyAlignment="1" applyProtection="1">
      <alignment horizontal="center" wrapText="1"/>
      <protection locked="0"/>
    </xf>
    <xf numFmtId="164" fontId="25" fillId="0" borderId="2" xfId="0" applyNumberFormat="1" applyFont="1" applyFill="1" applyBorder="1" applyAlignment="1" applyProtection="1">
      <alignment horizontal="center" wrapText="1"/>
      <protection locked="0"/>
    </xf>
    <xf numFmtId="164" fontId="0" fillId="0" borderId="0" xfId="0" applyNumberFormat="1"/>
    <xf numFmtId="0" fontId="4" fillId="0" borderId="0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vertical="top" wrapText="1"/>
    </xf>
    <xf numFmtId="165" fontId="6" fillId="0" borderId="2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wrapText="1"/>
    </xf>
    <xf numFmtId="2" fontId="4" fillId="0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 applyProtection="1">
      <alignment horizontal="center" wrapText="1"/>
    </xf>
    <xf numFmtId="0" fontId="6" fillId="0" borderId="13" xfId="0" applyFont="1" applyFill="1" applyBorder="1" applyAlignment="1">
      <alignment vertical="top" wrapText="1"/>
    </xf>
    <xf numFmtId="0" fontId="11" fillId="0" borderId="7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164" fontId="14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wrapText="1"/>
    </xf>
    <xf numFmtId="0" fontId="4" fillId="0" borderId="13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4" fillId="0" borderId="0" xfId="0" applyFont="1" applyFill="1" applyAlignment="1">
      <alignment horizontal="justify"/>
    </xf>
    <xf numFmtId="0" fontId="0" fillId="0" borderId="0" xfId="0" applyFill="1"/>
    <xf numFmtId="0" fontId="6" fillId="0" borderId="0" xfId="0" applyFont="1" applyFill="1" applyAlignment="1">
      <alignment horizontal="justify" vertical="top" wrapText="1"/>
    </xf>
    <xf numFmtId="164" fontId="4" fillId="0" borderId="2" xfId="0" applyNumberFormat="1" applyFont="1" applyFill="1" applyBorder="1" applyAlignment="1" applyProtection="1">
      <alignment horizontal="center" wrapText="1"/>
    </xf>
    <xf numFmtId="0" fontId="6" fillId="0" borderId="2" xfId="0" applyFont="1" applyFill="1" applyBorder="1" applyAlignment="1" applyProtection="1">
      <alignment horizontal="center" wrapText="1"/>
    </xf>
    <xf numFmtId="164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13" fillId="0" borderId="0" xfId="0" applyFont="1" applyFill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8" xfId="0" applyFont="1" applyFill="1" applyBorder="1" applyAlignment="1">
      <alignment horizontal="center" vertical="top" wrapText="1"/>
    </xf>
    <xf numFmtId="164" fontId="4" fillId="0" borderId="29" xfId="0" applyNumberFormat="1" applyFont="1" applyFill="1" applyBorder="1" applyAlignment="1">
      <alignment horizontal="center" wrapText="1"/>
    </xf>
    <xf numFmtId="0" fontId="4" fillId="0" borderId="29" xfId="0" applyFont="1" applyFill="1" applyBorder="1" applyAlignment="1">
      <alignment horizontal="center" wrapText="1"/>
    </xf>
    <xf numFmtId="0" fontId="0" fillId="0" borderId="0" xfId="0" applyFill="1" applyBorder="1"/>
    <xf numFmtId="0" fontId="4" fillId="0" borderId="0" xfId="0" applyFont="1" applyFill="1" applyBorder="1" applyAlignment="1">
      <alignment vertical="top" wrapText="1"/>
    </xf>
    <xf numFmtId="164" fontId="10" fillId="0" borderId="2" xfId="0" applyNumberFormat="1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 applyProtection="1">
      <alignment horizontal="center" wrapText="1"/>
    </xf>
    <xf numFmtId="165" fontId="6" fillId="0" borderId="2" xfId="0" applyNumberFormat="1" applyFont="1" applyFill="1" applyBorder="1" applyAlignment="1" applyProtection="1">
      <alignment horizontal="center" wrapText="1"/>
    </xf>
    <xf numFmtId="164" fontId="4" fillId="0" borderId="29" xfId="0" applyNumberFormat="1" applyFont="1" applyFill="1" applyBorder="1" applyAlignment="1" applyProtection="1">
      <alignment horizontal="center" wrapText="1"/>
    </xf>
    <xf numFmtId="1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4" fillId="0" borderId="7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wrapText="1"/>
    </xf>
    <xf numFmtId="0" fontId="4" fillId="0" borderId="41" xfId="0" applyFont="1" applyFill="1" applyBorder="1" applyAlignment="1">
      <alignment horizontal="center" wrapText="1"/>
    </xf>
    <xf numFmtId="0" fontId="4" fillId="0" borderId="42" xfId="0" applyFont="1" applyFill="1" applyBorder="1" applyAlignment="1">
      <alignment horizontal="center" wrapText="1"/>
    </xf>
    <xf numFmtId="0" fontId="4" fillId="0" borderId="43" xfId="0" applyFont="1" applyFill="1" applyBorder="1" applyAlignment="1">
      <alignment vertical="top" wrapText="1"/>
    </xf>
    <xf numFmtId="0" fontId="4" fillId="0" borderId="44" xfId="0" applyFont="1" applyFill="1" applyBorder="1" applyAlignment="1">
      <alignment horizontal="center" vertical="top" wrapText="1"/>
    </xf>
    <xf numFmtId="0" fontId="4" fillId="0" borderId="44" xfId="0" applyFont="1" applyFill="1" applyBorder="1" applyAlignment="1">
      <alignment horizontal="center" wrapText="1"/>
    </xf>
    <xf numFmtId="0" fontId="4" fillId="0" borderId="45" xfId="0" applyFont="1" applyFill="1" applyBorder="1" applyAlignment="1">
      <alignment vertical="top" wrapText="1"/>
    </xf>
    <xf numFmtId="0" fontId="4" fillId="0" borderId="46" xfId="0" applyFont="1" applyFill="1" applyBorder="1" applyAlignment="1">
      <alignment horizontal="center" vertical="top" wrapText="1"/>
    </xf>
    <xf numFmtId="0" fontId="4" fillId="0" borderId="46" xfId="0" applyFont="1" applyFill="1" applyBorder="1" applyAlignment="1">
      <alignment horizontal="center" wrapText="1"/>
    </xf>
    <xf numFmtId="0" fontId="6" fillId="0" borderId="45" xfId="0" applyFont="1" applyFill="1" applyBorder="1" applyAlignment="1">
      <alignment vertical="top" wrapText="1"/>
    </xf>
    <xf numFmtId="0" fontId="6" fillId="0" borderId="46" xfId="0" applyFont="1" applyFill="1" applyBorder="1" applyAlignment="1">
      <alignment horizontal="center" vertical="top" wrapText="1"/>
    </xf>
    <xf numFmtId="164" fontId="4" fillId="0" borderId="46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43" xfId="0" applyFont="1" applyFill="1" applyBorder="1" applyAlignment="1">
      <alignment vertical="top" wrapText="1"/>
    </xf>
    <xf numFmtId="0" fontId="6" fillId="0" borderId="44" xfId="0" applyFont="1" applyFill="1" applyBorder="1" applyAlignment="1">
      <alignment horizontal="center" wrapText="1"/>
    </xf>
    <xf numFmtId="164" fontId="4" fillId="0" borderId="44" xfId="0" applyNumberFormat="1" applyFont="1" applyFill="1" applyBorder="1" applyAlignment="1" applyProtection="1">
      <alignment horizontal="center" wrapText="1"/>
      <protection locked="0"/>
    </xf>
    <xf numFmtId="164" fontId="4" fillId="0" borderId="44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wrapText="1"/>
    </xf>
    <xf numFmtId="0" fontId="6" fillId="0" borderId="47" xfId="0" applyFont="1" applyFill="1" applyBorder="1" applyAlignment="1">
      <alignment vertical="top" wrapText="1"/>
    </xf>
    <xf numFmtId="0" fontId="6" fillId="0" borderId="48" xfId="0" applyFont="1" applyFill="1" applyBorder="1" applyAlignment="1">
      <alignment horizontal="center" wrapText="1"/>
    </xf>
    <xf numFmtId="0" fontId="4" fillId="0" borderId="48" xfId="0" applyFont="1" applyFill="1" applyBorder="1" applyAlignment="1">
      <alignment horizontal="center" wrapText="1"/>
    </xf>
    <xf numFmtId="164" fontId="4" fillId="0" borderId="46" xfId="0" applyNumberFormat="1" applyFont="1" applyFill="1" applyBorder="1" applyAlignment="1" applyProtection="1">
      <alignment horizontal="center" wrapText="1"/>
      <protection locked="0"/>
    </xf>
    <xf numFmtId="0" fontId="4" fillId="0" borderId="46" xfId="0" applyFont="1" applyFill="1" applyBorder="1" applyAlignment="1" applyProtection="1">
      <alignment horizontal="center" wrapText="1"/>
      <protection locked="0"/>
    </xf>
    <xf numFmtId="164" fontId="6" fillId="0" borderId="44" xfId="0" applyNumberFormat="1" applyFont="1" applyFill="1" applyBorder="1" applyAlignment="1">
      <alignment horizontal="center" wrapText="1"/>
    </xf>
    <xf numFmtId="165" fontId="6" fillId="0" borderId="44" xfId="0" applyNumberFormat="1" applyFont="1" applyFill="1" applyBorder="1" applyAlignment="1">
      <alignment horizontal="center" wrapText="1"/>
    </xf>
    <xf numFmtId="165" fontId="4" fillId="0" borderId="46" xfId="0" applyNumberFormat="1" applyFont="1" applyFill="1" applyBorder="1" applyAlignment="1">
      <alignment horizontal="center" wrapText="1"/>
    </xf>
    <xf numFmtId="0" fontId="4" fillId="0" borderId="44" xfId="0" applyFont="1" applyFill="1" applyBorder="1" applyAlignment="1" applyProtection="1">
      <alignment horizontal="center" wrapText="1"/>
      <protection locked="0"/>
    </xf>
    <xf numFmtId="164" fontId="25" fillId="0" borderId="46" xfId="0" applyNumberFormat="1" applyFont="1" applyFill="1" applyBorder="1" applyAlignment="1" applyProtection="1">
      <alignment horizontal="center" wrapText="1"/>
      <protection locked="0"/>
    </xf>
    <xf numFmtId="0" fontId="6" fillId="0" borderId="46" xfId="0" applyFont="1" applyFill="1" applyBorder="1" applyAlignment="1" applyProtection="1">
      <alignment horizontal="center" wrapText="1"/>
    </xf>
    <xf numFmtId="164" fontId="6" fillId="0" borderId="46" xfId="0" applyNumberFormat="1" applyFont="1" applyFill="1" applyBorder="1" applyAlignment="1" applyProtection="1">
      <alignment horizontal="center" wrapText="1"/>
    </xf>
    <xf numFmtId="0" fontId="6" fillId="0" borderId="30" xfId="0" applyFont="1" applyBorder="1" applyAlignment="1">
      <alignment horizontal="center"/>
    </xf>
    <xf numFmtId="0" fontId="0" fillId="0" borderId="31" xfId="0" applyBorder="1"/>
    <xf numFmtId="0" fontId="2" fillId="0" borderId="31" xfId="0" applyFont="1" applyBorder="1"/>
    <xf numFmtId="0" fontId="0" fillId="0" borderId="32" xfId="0" applyBorder="1"/>
    <xf numFmtId="0" fontId="4" fillId="0" borderId="30" xfId="0" applyFont="1" applyBorder="1" applyAlignment="1">
      <alignment horizontal="right"/>
    </xf>
    <xf numFmtId="0" fontId="4" fillId="0" borderId="30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6" fillId="0" borderId="44" xfId="0" applyFont="1" applyFill="1" applyBorder="1" applyAlignment="1" applyProtection="1">
      <alignment horizontal="center" wrapText="1"/>
    </xf>
    <xf numFmtId="0" fontId="4" fillId="0" borderId="46" xfId="0" applyFont="1" applyFill="1" applyBorder="1" applyAlignment="1" applyProtection="1">
      <alignment horizontal="center" wrapText="1"/>
    </xf>
    <xf numFmtId="0" fontId="4" fillId="0" borderId="44" xfId="0" applyFont="1" applyFill="1" applyBorder="1" applyAlignment="1" applyProtection="1">
      <alignment horizontal="center" wrapText="1"/>
    </xf>
    <xf numFmtId="164" fontId="4" fillId="0" borderId="44" xfId="0" applyNumberFormat="1" applyFont="1" applyFill="1" applyBorder="1" applyAlignment="1" applyProtection="1">
      <alignment horizontal="center" wrapText="1"/>
    </xf>
    <xf numFmtId="164" fontId="4" fillId="0" borderId="46" xfId="0" applyNumberFormat="1" applyFont="1" applyFill="1" applyBorder="1" applyAlignment="1" applyProtection="1">
      <alignment horizontal="center" wrapText="1"/>
    </xf>
    <xf numFmtId="164" fontId="6" fillId="0" borderId="44" xfId="0" applyNumberFormat="1" applyFont="1" applyFill="1" applyBorder="1" applyAlignment="1" applyProtection="1">
      <alignment horizontal="center" wrapText="1"/>
    </xf>
    <xf numFmtId="0" fontId="4" fillId="0" borderId="2" xfId="0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3" fontId="4" fillId="0" borderId="2" xfId="0" applyNumberFormat="1" applyFont="1" applyFill="1" applyBorder="1" applyAlignment="1">
      <alignment horizontal="center" wrapText="1"/>
    </xf>
    <xf numFmtId="165" fontId="4" fillId="0" borderId="29" xfId="0" applyNumberFormat="1" applyFont="1" applyFill="1" applyBorder="1" applyAlignment="1" applyProtection="1">
      <alignment horizontal="center" wrapText="1"/>
      <protection locked="0"/>
    </xf>
    <xf numFmtId="3" fontId="4" fillId="0" borderId="2" xfId="0" applyNumberFormat="1" applyFont="1" applyFill="1" applyBorder="1" applyAlignment="1" applyProtection="1">
      <alignment horizontal="center" wrapText="1"/>
      <protection locked="0"/>
    </xf>
    <xf numFmtId="165" fontId="6" fillId="0" borderId="44" xfId="0" applyNumberFormat="1" applyFont="1" applyFill="1" applyBorder="1" applyAlignment="1" applyProtection="1">
      <alignment horizontal="center" wrapText="1"/>
    </xf>
    <xf numFmtId="3" fontId="4" fillId="0" borderId="2" xfId="0" applyNumberFormat="1" applyFont="1" applyFill="1" applyBorder="1" applyAlignment="1" applyProtection="1">
      <alignment horizontal="center" wrapText="1"/>
    </xf>
    <xf numFmtId="165" fontId="0" fillId="0" borderId="0" xfId="0" applyNumberFormat="1" applyFill="1"/>
    <xf numFmtId="165" fontId="0" fillId="0" borderId="0" xfId="0" applyNumberFormat="1"/>
    <xf numFmtId="164" fontId="0" fillId="0" borderId="0" xfId="0" applyNumberFormat="1" applyFill="1"/>
    <xf numFmtId="164" fontId="6" fillId="0" borderId="3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Alignment="1">
      <alignment vertical="top" wrapText="1"/>
    </xf>
    <xf numFmtId="0" fontId="4" fillId="0" borderId="6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13" fillId="0" borderId="0" xfId="0" applyFont="1" applyAlignment="1">
      <alignment horizontal="center" vertical="top" wrapText="1"/>
    </xf>
    <xf numFmtId="0" fontId="4" fillId="0" borderId="30" xfId="0" applyFont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4" fillId="3" borderId="46" xfId="0" applyFont="1" applyFill="1" applyBorder="1" applyAlignment="1" applyProtection="1">
      <alignment horizontal="center" wrapText="1"/>
      <protection locked="0"/>
    </xf>
    <xf numFmtId="2" fontId="4" fillId="3" borderId="2" xfId="0" applyNumberFormat="1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center" wrapText="1"/>
    </xf>
    <xf numFmtId="1" fontId="4" fillId="3" borderId="2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wrapText="1"/>
    </xf>
    <xf numFmtId="164" fontId="4" fillId="0" borderId="3" xfId="0" applyNumberFormat="1" applyFont="1" applyFill="1" applyBorder="1" applyAlignment="1" applyProtection="1">
      <alignment horizontal="center" wrapText="1"/>
    </xf>
    <xf numFmtId="164" fontId="4" fillId="0" borderId="3" xfId="0" applyNumberFormat="1" applyFont="1" applyFill="1" applyBorder="1" applyAlignment="1" applyProtection="1">
      <alignment horizontal="center" wrapText="1"/>
      <protection locked="0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164" fontId="4" fillId="0" borderId="0" xfId="0" applyNumberFormat="1" applyFont="1" applyFill="1" applyBorder="1" applyAlignment="1" applyProtection="1">
      <alignment horizontal="center" wrapText="1"/>
      <protection locked="0"/>
    </xf>
    <xf numFmtId="164" fontId="4" fillId="0" borderId="0" xfId="0" applyNumberFormat="1" applyFont="1" applyFill="1" applyBorder="1" applyAlignment="1">
      <alignment horizontal="center" wrapText="1"/>
    </xf>
    <xf numFmtId="0" fontId="4" fillId="0" borderId="14" xfId="0" applyFont="1" applyFill="1" applyBorder="1" applyAlignment="1">
      <alignment vertical="top" wrapText="1"/>
    </xf>
    <xf numFmtId="0" fontId="4" fillId="0" borderId="14" xfId="0" applyFont="1" applyFill="1" applyBorder="1" applyAlignment="1">
      <alignment horizontal="center" wrapText="1"/>
    </xf>
    <xf numFmtId="164" fontId="4" fillId="0" borderId="14" xfId="0" applyNumberFormat="1" applyFont="1" applyFill="1" applyBorder="1" applyAlignment="1" applyProtection="1">
      <alignment horizontal="center" wrapText="1"/>
    </xf>
    <xf numFmtId="0" fontId="4" fillId="0" borderId="14" xfId="0" applyFont="1" applyFill="1" applyBorder="1" applyAlignment="1" applyProtection="1">
      <alignment horizontal="center" wrapText="1"/>
    </xf>
    <xf numFmtId="164" fontId="4" fillId="0" borderId="14" xfId="0" applyNumberFormat="1" applyFont="1" applyFill="1" applyBorder="1" applyAlignment="1" applyProtection="1">
      <alignment horizontal="center" wrapText="1"/>
      <protection locked="0"/>
    </xf>
    <xf numFmtId="164" fontId="4" fillId="0" borderId="14" xfId="0" applyNumberFormat="1" applyFont="1" applyFill="1" applyBorder="1" applyAlignment="1">
      <alignment horizontal="center" wrapText="1"/>
    </xf>
    <xf numFmtId="0" fontId="6" fillId="0" borderId="51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4" fillId="0" borderId="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0" xfId="0" applyFont="1" applyBorder="1" applyAlignment="1" applyProtection="1">
      <alignment horizontal="center" wrapText="1"/>
      <protection locked="0"/>
    </xf>
    <xf numFmtId="0" fontId="5" fillId="0" borderId="11" xfId="0" applyFont="1" applyBorder="1" applyAlignment="1" applyProtection="1">
      <alignment horizontal="center" wrapText="1"/>
      <protection locked="0"/>
    </xf>
    <xf numFmtId="0" fontId="5" fillId="0" borderId="4" xfId="0" applyFont="1" applyBorder="1" applyAlignment="1" applyProtection="1">
      <alignment horizontal="center" wrapText="1"/>
      <protection locked="0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6" fillId="0" borderId="12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164" fontId="6" fillId="0" borderId="12" xfId="0" applyNumberFormat="1" applyFont="1" applyFill="1" applyBorder="1" applyAlignment="1">
      <alignment horizontal="center" wrapText="1"/>
    </xf>
    <xf numFmtId="164" fontId="6" fillId="0" borderId="7" xfId="0" applyNumberFormat="1" applyFont="1" applyFill="1" applyBorder="1" applyAlignment="1">
      <alignment horizontal="center" wrapText="1"/>
    </xf>
    <xf numFmtId="0" fontId="6" fillId="0" borderId="30" xfId="0" applyFont="1" applyFill="1" applyBorder="1" applyAlignment="1">
      <alignment horizontal="center" vertical="top" wrapText="1"/>
    </xf>
    <xf numFmtId="0" fontId="6" fillId="0" borderId="31" xfId="0" applyFont="1" applyFill="1" applyBorder="1" applyAlignment="1">
      <alignment horizontal="center" vertical="top" wrapText="1"/>
    </xf>
    <xf numFmtId="0" fontId="6" fillId="0" borderId="3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3" fontId="6" fillId="0" borderId="12" xfId="0" applyNumberFormat="1" applyFont="1" applyFill="1" applyBorder="1" applyAlignment="1">
      <alignment horizontal="center" wrapText="1"/>
    </xf>
    <xf numFmtId="3" fontId="6" fillId="0" borderId="7" xfId="0" applyNumberFormat="1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2" xfId="0" applyFont="1" applyFill="1" applyBorder="1" applyAlignment="1" applyProtection="1">
      <alignment horizontal="center" wrapText="1"/>
      <protection locked="0"/>
    </xf>
    <xf numFmtId="0" fontId="4" fillId="0" borderId="7" xfId="0" applyFont="1" applyFill="1" applyBorder="1" applyAlignment="1" applyProtection="1">
      <alignment horizontal="center" wrapText="1"/>
      <protection locked="0"/>
    </xf>
    <xf numFmtId="164" fontId="4" fillId="0" borderId="12" xfId="0" applyNumberFormat="1" applyFont="1" applyFill="1" applyBorder="1" applyAlignment="1" applyProtection="1">
      <alignment horizontal="center" wrapText="1"/>
      <protection locked="0"/>
    </xf>
    <xf numFmtId="164" fontId="4" fillId="0" borderId="7" xfId="0" applyNumberFormat="1" applyFont="1" applyFill="1" applyBorder="1" applyAlignment="1" applyProtection="1">
      <alignment horizontal="center" wrapText="1"/>
      <protection locked="0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165" fontId="4" fillId="0" borderId="12" xfId="0" applyNumberFormat="1" applyFont="1" applyFill="1" applyBorder="1" applyAlignment="1">
      <alignment horizontal="center" wrapText="1"/>
    </xf>
    <xf numFmtId="165" fontId="4" fillId="0" borderId="7" xfId="0" applyNumberFormat="1" applyFont="1" applyFill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3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center" wrapText="1"/>
    </xf>
    <xf numFmtId="0" fontId="4" fillId="0" borderId="36" xfId="0" applyFont="1" applyFill="1" applyBorder="1" applyAlignment="1">
      <alignment horizontal="center" wrapText="1"/>
    </xf>
    <xf numFmtId="0" fontId="4" fillId="0" borderId="37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horizontal="center" wrapText="1"/>
    </xf>
    <xf numFmtId="0" fontId="4" fillId="0" borderId="30" xfId="0" applyFont="1" applyFill="1" applyBorder="1" applyAlignment="1"/>
    <xf numFmtId="0" fontId="4" fillId="0" borderId="31" xfId="0" applyFont="1" applyFill="1" applyBorder="1" applyAlignment="1"/>
    <xf numFmtId="0" fontId="4" fillId="0" borderId="32" xfId="0" applyFont="1" applyFill="1" applyBorder="1" applyAlignment="1"/>
    <xf numFmtId="0" fontId="4" fillId="0" borderId="33" xfId="0" applyFont="1" applyFill="1" applyBorder="1" applyAlignment="1">
      <alignment horizontal="center" wrapText="1"/>
    </xf>
    <xf numFmtId="0" fontId="4" fillId="0" borderId="39" xfId="0" applyFont="1" applyFill="1" applyBorder="1" applyAlignment="1">
      <alignment horizontal="center" wrapText="1"/>
    </xf>
    <xf numFmtId="0" fontId="4" fillId="0" borderId="34" xfId="0" applyFont="1" applyFill="1" applyBorder="1" applyAlignment="1">
      <alignment horizontal="center" wrapText="1"/>
    </xf>
    <xf numFmtId="0" fontId="4" fillId="0" borderId="40" xfId="0" applyFont="1" applyFill="1" applyBorder="1" applyAlignment="1">
      <alignment horizontal="center" wrapText="1"/>
    </xf>
    <xf numFmtId="0" fontId="4" fillId="0" borderId="30" xfId="0" applyFont="1" applyFill="1" applyBorder="1" applyAlignment="1">
      <alignment horizontal="center"/>
    </xf>
    <xf numFmtId="0" fontId="4" fillId="0" borderId="31" xfId="0" applyFont="1" applyFill="1" applyBorder="1" applyAlignment="1">
      <alignment horizontal="center"/>
    </xf>
    <xf numFmtId="0" fontId="4" fillId="0" borderId="3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10" fillId="0" borderId="27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2" fillId="0" borderId="13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9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2" xfId="0" applyFont="1" applyBorder="1" applyAlignment="1">
      <alignment horizontal="center" wrapText="1"/>
    </xf>
    <xf numFmtId="0" fontId="15" fillId="0" borderId="10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6" fillId="0" borderId="13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16" fillId="0" borderId="49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5" xfId="0" applyFont="1" applyBorder="1" applyAlignment="1">
      <alignment horizontal="center" wrapText="1"/>
    </xf>
    <xf numFmtId="0" fontId="15" fillId="0" borderId="11" xfId="0" applyFont="1" applyBorder="1" applyAlignment="1">
      <alignment vertical="top" wrapText="1"/>
    </xf>
    <xf numFmtId="0" fontId="10" fillId="0" borderId="13" xfId="0" applyFont="1" applyBorder="1" applyAlignment="1">
      <alignment horizontal="center" wrapText="1"/>
    </xf>
    <xf numFmtId="0" fontId="16" fillId="0" borderId="27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164" fontId="4" fillId="0" borderId="12" xfId="0" applyNumberFormat="1" applyFont="1" applyFill="1" applyBorder="1" applyAlignment="1" applyProtection="1">
      <alignment horizontal="center" wrapText="1"/>
    </xf>
    <xf numFmtId="164" fontId="4" fillId="0" borderId="7" xfId="0" applyNumberFormat="1" applyFont="1" applyFill="1" applyBorder="1" applyAlignment="1" applyProtection="1">
      <alignment horizontal="center" wrapText="1"/>
    </xf>
    <xf numFmtId="0" fontId="4" fillId="0" borderId="12" xfId="0" applyFont="1" applyFill="1" applyBorder="1" applyAlignment="1" applyProtection="1">
      <alignment horizontal="center" wrapText="1"/>
    </xf>
    <xf numFmtId="0" fontId="4" fillId="0" borderId="7" xfId="0" applyFont="1" applyFill="1" applyBorder="1" applyAlignment="1" applyProtection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4" fillId="0" borderId="7" xfId="0" applyNumberFormat="1" applyFont="1" applyFill="1" applyBorder="1" applyAlignment="1">
      <alignment horizontal="center" wrapText="1"/>
    </xf>
    <xf numFmtId="0" fontId="6" fillId="0" borderId="50" xfId="0" applyFont="1" applyFill="1" applyBorder="1" applyAlignment="1">
      <alignment horizontal="center" wrapText="1"/>
    </xf>
    <xf numFmtId="3" fontId="6" fillId="0" borderId="50" xfId="0" applyNumberFormat="1" applyFont="1" applyFill="1" applyBorder="1" applyAlignment="1" applyProtection="1">
      <alignment horizontal="center" wrapText="1"/>
    </xf>
    <xf numFmtId="3" fontId="6" fillId="0" borderId="7" xfId="0" applyNumberFormat="1" applyFont="1" applyFill="1" applyBorder="1" applyAlignment="1" applyProtection="1">
      <alignment horizontal="center" wrapText="1"/>
    </xf>
    <xf numFmtId="3" fontId="6" fillId="0" borderId="50" xfId="0" applyNumberFormat="1" applyFont="1" applyFill="1" applyBorder="1" applyAlignment="1">
      <alignment horizontal="center" wrapText="1"/>
    </xf>
    <xf numFmtId="165" fontId="6" fillId="0" borderId="50" xfId="0" applyNumberFormat="1" applyFont="1" applyFill="1" applyBorder="1" applyAlignment="1">
      <alignment horizontal="center" wrapText="1"/>
    </xf>
    <xf numFmtId="165" fontId="6" fillId="0" borderId="7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 applyProtection="1">
      <alignment horizontal="center" wrapText="1"/>
    </xf>
    <xf numFmtId="0" fontId="6" fillId="0" borderId="7" xfId="0" applyFont="1" applyFill="1" applyBorder="1" applyAlignment="1" applyProtection="1">
      <alignment horizontal="center" wrapText="1"/>
    </xf>
    <xf numFmtId="0" fontId="27" fillId="0" borderId="0" xfId="0" applyFont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zoomScaleNormal="100" workbookViewId="0">
      <selection activeCell="D6" sqref="D6"/>
    </sheetView>
  </sheetViews>
  <sheetFormatPr defaultRowHeight="15" x14ac:dyDescent="0.25"/>
  <cols>
    <col min="1" max="1" width="33.28515625" customWidth="1"/>
    <col min="2" max="2" width="31.140625" customWidth="1"/>
    <col min="3" max="3" width="13.7109375" customWidth="1"/>
    <col min="4" max="4" width="13" customWidth="1"/>
    <col min="5" max="5" width="16.140625" customWidth="1"/>
    <col min="6" max="6" width="21.5703125" customWidth="1"/>
    <col min="7" max="7" width="12.140625" customWidth="1"/>
    <col min="8" max="8" width="14.7109375" customWidth="1"/>
  </cols>
  <sheetData>
    <row r="1" spans="1:12" ht="27" customHeight="1" x14ac:dyDescent="0.25">
      <c r="E1" s="368" t="s">
        <v>425</v>
      </c>
      <c r="F1" s="368"/>
    </row>
    <row r="2" spans="1:12" ht="69.75" customHeight="1" thickBot="1" x14ac:dyDescent="0.3">
      <c r="C2" s="1"/>
      <c r="D2" s="1"/>
      <c r="E2" s="369" t="s">
        <v>426</v>
      </c>
      <c r="F2" s="369"/>
      <c r="H2" s="221"/>
      <c r="I2" s="221"/>
      <c r="J2" s="221"/>
      <c r="K2" s="221"/>
      <c r="L2" s="221"/>
    </row>
    <row r="3" spans="1:12" ht="31.15" customHeight="1" x14ac:dyDescent="0.25">
      <c r="A3" s="213"/>
      <c r="B3" s="215" t="s">
        <v>0</v>
      </c>
      <c r="C3" s="217" t="s">
        <v>1</v>
      </c>
      <c r="D3" s="218"/>
      <c r="E3" s="217" t="s">
        <v>2</v>
      </c>
      <c r="F3" s="218"/>
    </row>
    <row r="4" spans="1:12" ht="30.6" customHeight="1" thickBot="1" x14ac:dyDescent="0.3">
      <c r="A4" s="214"/>
      <c r="B4" s="216"/>
      <c r="C4" s="219"/>
      <c r="D4" s="220"/>
      <c r="E4" s="219" t="s">
        <v>3</v>
      </c>
      <c r="F4" s="220"/>
    </row>
    <row r="5" spans="1:12" ht="45.6" customHeight="1" thickBot="1" x14ac:dyDescent="0.3">
      <c r="A5" s="3" t="s">
        <v>4</v>
      </c>
      <c r="B5" s="4" t="s">
        <v>5</v>
      </c>
      <c r="C5" s="5" t="s">
        <v>6</v>
      </c>
      <c r="D5" s="6">
        <v>38767200</v>
      </c>
      <c r="E5" s="5" t="s">
        <v>7</v>
      </c>
      <c r="F5" s="5"/>
    </row>
    <row r="6" spans="1:12" ht="28.9" customHeight="1" thickBot="1" x14ac:dyDescent="0.3">
      <c r="A6" s="3" t="s">
        <v>8</v>
      </c>
      <c r="B6" s="6" t="s">
        <v>9</v>
      </c>
      <c r="C6" s="5" t="s">
        <v>10</v>
      </c>
      <c r="D6" s="7">
        <v>150</v>
      </c>
      <c r="E6" s="5" t="s">
        <v>7</v>
      </c>
      <c r="F6" s="5"/>
    </row>
    <row r="7" spans="1:12" ht="30.6" customHeight="1" thickBot="1" x14ac:dyDescent="0.3">
      <c r="A7" s="3" t="s">
        <v>11</v>
      </c>
      <c r="B7" s="6" t="s">
        <v>12</v>
      </c>
      <c r="C7" s="5" t="s">
        <v>13</v>
      </c>
      <c r="D7" s="5"/>
      <c r="E7" s="5" t="s">
        <v>7</v>
      </c>
      <c r="F7" s="5"/>
    </row>
    <row r="8" spans="1:12" ht="54" customHeight="1" thickBot="1" x14ac:dyDescent="0.3">
      <c r="A8" s="3" t="s">
        <v>14</v>
      </c>
      <c r="B8" s="8" t="s">
        <v>15</v>
      </c>
      <c r="C8" s="5" t="s">
        <v>16</v>
      </c>
      <c r="D8" s="6" t="s">
        <v>17</v>
      </c>
      <c r="E8" s="5" t="s">
        <v>7</v>
      </c>
      <c r="F8" s="5"/>
    </row>
    <row r="9" spans="1:12" ht="25.15" customHeight="1" thickBot="1" x14ac:dyDescent="0.3">
      <c r="A9" s="3" t="s">
        <v>18</v>
      </c>
      <c r="B9" s="230" t="s">
        <v>19</v>
      </c>
      <c r="C9" s="231"/>
      <c r="D9" s="231"/>
      <c r="E9" s="231"/>
      <c r="F9" s="232"/>
    </row>
    <row r="10" spans="1:12" ht="30" customHeight="1" thickBot="1" x14ac:dyDescent="0.3">
      <c r="A10" s="3" t="s">
        <v>20</v>
      </c>
      <c r="B10" s="222" t="s">
        <v>21</v>
      </c>
      <c r="C10" s="226"/>
      <c r="D10" s="226"/>
      <c r="E10" s="226"/>
      <c r="F10" s="223"/>
    </row>
    <row r="11" spans="1:12" ht="31.15" customHeight="1" thickBot="1" x14ac:dyDescent="0.3">
      <c r="A11" s="3" t="s">
        <v>22</v>
      </c>
      <c r="B11" s="222" t="s">
        <v>23</v>
      </c>
      <c r="C11" s="226"/>
      <c r="D11" s="226"/>
      <c r="E11" s="226"/>
      <c r="F11" s="223"/>
    </row>
    <row r="12" spans="1:12" ht="31.9" customHeight="1" thickBot="1" x14ac:dyDescent="0.3">
      <c r="A12" s="3" t="s">
        <v>24</v>
      </c>
      <c r="B12" s="227">
        <v>18</v>
      </c>
      <c r="C12" s="228"/>
      <c r="D12" s="228"/>
      <c r="E12" s="228"/>
      <c r="F12" s="229"/>
    </row>
    <row r="13" spans="1:12" ht="29.45" customHeight="1" thickBot="1" x14ac:dyDescent="0.3">
      <c r="A13" s="3" t="s">
        <v>25</v>
      </c>
      <c r="B13" s="230" t="s">
        <v>26</v>
      </c>
      <c r="C13" s="231"/>
      <c r="D13" s="231"/>
      <c r="E13" s="231"/>
      <c r="F13" s="232"/>
    </row>
    <row r="14" spans="1:12" ht="32.450000000000003" customHeight="1" thickBot="1" x14ac:dyDescent="0.3">
      <c r="A14" s="3" t="s">
        <v>27</v>
      </c>
      <c r="B14" s="230" t="s">
        <v>28</v>
      </c>
      <c r="C14" s="232"/>
      <c r="D14" s="224" t="s">
        <v>29</v>
      </c>
      <c r="E14" s="225"/>
      <c r="F14" s="7" t="s">
        <v>30</v>
      </c>
    </row>
    <row r="15" spans="1:12" ht="37.9" customHeight="1" thickBot="1" x14ac:dyDescent="0.3">
      <c r="A15" s="3" t="s">
        <v>31</v>
      </c>
      <c r="B15" s="222" t="s">
        <v>32</v>
      </c>
      <c r="C15" s="223"/>
      <c r="D15" s="224" t="s">
        <v>33</v>
      </c>
      <c r="E15" s="225"/>
      <c r="F15" s="5"/>
    </row>
    <row r="16" spans="1:12" ht="15.75" x14ac:dyDescent="0.25">
      <c r="A16" s="9" t="s">
        <v>34</v>
      </c>
    </row>
  </sheetData>
  <mergeCells count="17">
    <mergeCell ref="E1:F1"/>
    <mergeCell ref="H2:L2"/>
    <mergeCell ref="E2:F2"/>
    <mergeCell ref="B15:C15"/>
    <mergeCell ref="D15:E15"/>
    <mergeCell ref="B10:F10"/>
    <mergeCell ref="B11:F11"/>
    <mergeCell ref="B12:F12"/>
    <mergeCell ref="B13:F13"/>
    <mergeCell ref="B14:C14"/>
    <mergeCell ref="D14:E14"/>
    <mergeCell ref="B9:F9"/>
    <mergeCell ref="A3:A4"/>
    <mergeCell ref="B3:B4"/>
    <mergeCell ref="C3:D4"/>
    <mergeCell ref="E3:F3"/>
    <mergeCell ref="E4:F4"/>
  </mergeCells>
  <pageMargins left="0.70866141732283472" right="0.51181102362204722" top="0.15748031496062992" bottom="0.15748031496062992" header="0" footer="0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4"/>
  <sheetViews>
    <sheetView topLeftCell="D1" workbookViewId="0">
      <selection activeCell="K9" sqref="K9"/>
    </sheetView>
  </sheetViews>
  <sheetFormatPr defaultRowHeight="15" x14ac:dyDescent="0.25"/>
  <cols>
    <col min="1" max="1" width="5.140625" customWidth="1"/>
    <col min="2" max="2" width="12.28515625" customWidth="1"/>
    <col min="3" max="3" width="9.85546875" customWidth="1"/>
    <col min="4" max="4" width="9.28515625" customWidth="1"/>
    <col min="5" max="5" width="9.7109375" customWidth="1"/>
    <col min="6" max="6" width="11.42578125" customWidth="1"/>
    <col min="7" max="7" width="9.7109375" customWidth="1"/>
    <col min="8" max="8" width="9.85546875" customWidth="1"/>
    <col min="9" max="9" width="8.7109375" customWidth="1"/>
    <col min="10" max="10" width="8.28515625" customWidth="1"/>
    <col min="11" max="11" width="10.28515625" customWidth="1"/>
    <col min="12" max="12" width="13.28515625" customWidth="1"/>
    <col min="13" max="13" width="21.42578125" customWidth="1"/>
    <col min="14" max="14" width="6.28515625" customWidth="1"/>
    <col min="15" max="15" width="5.140625" customWidth="1"/>
    <col min="16" max="16" width="5.7109375" customWidth="1"/>
    <col min="17" max="17" width="6.140625" customWidth="1"/>
    <col min="18" max="19" width="6.5703125" customWidth="1"/>
    <col min="20" max="20" width="7" customWidth="1"/>
    <col min="21" max="21" width="8.5703125" bestFit="1" customWidth="1"/>
  </cols>
  <sheetData>
    <row r="3" spans="1:13" ht="15.75" thickBot="1" x14ac:dyDescent="0.3"/>
    <row r="4" spans="1:13" ht="36" customHeight="1" thickBot="1" x14ac:dyDescent="0.3">
      <c r="A4" s="158" t="s">
        <v>413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60"/>
    </row>
    <row r="5" spans="1:13" ht="18" customHeight="1" x14ac:dyDescent="0.25">
      <c r="A5" s="349" t="s">
        <v>357</v>
      </c>
      <c r="B5" s="343" t="s">
        <v>358</v>
      </c>
      <c r="C5" s="343" t="s">
        <v>371</v>
      </c>
      <c r="D5" s="343" t="s">
        <v>372</v>
      </c>
      <c r="E5" s="23"/>
      <c r="F5" s="343" t="s">
        <v>373</v>
      </c>
      <c r="G5" s="350" t="s">
        <v>39</v>
      </c>
      <c r="H5" s="351"/>
      <c r="I5" s="351"/>
      <c r="J5" s="351"/>
      <c r="K5" s="351"/>
      <c r="L5" s="345" t="s">
        <v>397</v>
      </c>
      <c r="M5" s="345" t="s">
        <v>399</v>
      </c>
    </row>
    <row r="6" spans="1:13" ht="7.15" customHeight="1" thickBot="1" x14ac:dyDescent="0.3">
      <c r="A6" s="349"/>
      <c r="B6" s="343"/>
      <c r="C6" s="343"/>
      <c r="D6" s="343"/>
      <c r="E6" s="42"/>
      <c r="F6" s="343"/>
      <c r="G6" s="336"/>
      <c r="H6" s="337"/>
      <c r="I6" s="337"/>
      <c r="J6" s="337"/>
      <c r="K6" s="337"/>
      <c r="L6" s="346"/>
      <c r="M6" s="346"/>
    </row>
    <row r="7" spans="1:13" ht="30.6" customHeight="1" thickBot="1" x14ac:dyDescent="0.3">
      <c r="A7" s="349"/>
      <c r="B7" s="343"/>
      <c r="C7" s="343"/>
      <c r="D7" s="343"/>
      <c r="E7" s="23"/>
      <c r="F7" s="343"/>
      <c r="G7" s="334" t="s">
        <v>374</v>
      </c>
      <c r="H7" s="23"/>
      <c r="I7" s="352" t="s">
        <v>375</v>
      </c>
      <c r="J7" s="353"/>
      <c r="K7" s="353"/>
      <c r="L7" s="346"/>
      <c r="M7" s="346"/>
    </row>
    <row r="8" spans="1:13" ht="157.9" customHeight="1" thickBot="1" x14ac:dyDescent="0.3">
      <c r="A8" s="333"/>
      <c r="B8" s="335"/>
      <c r="C8" s="335"/>
      <c r="D8" s="336"/>
      <c r="E8" s="49" t="s">
        <v>396</v>
      </c>
      <c r="F8" s="338"/>
      <c r="G8" s="335"/>
      <c r="H8" s="24" t="s">
        <v>398</v>
      </c>
      <c r="I8" s="24" t="s">
        <v>400</v>
      </c>
      <c r="J8" s="24" t="s">
        <v>376</v>
      </c>
      <c r="K8" s="43" t="s">
        <v>377</v>
      </c>
      <c r="L8" s="347"/>
      <c r="M8" s="347"/>
    </row>
    <row r="9" spans="1:13" ht="15.75" thickBot="1" x14ac:dyDescent="0.3">
      <c r="A9" s="25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44">
        <v>11</v>
      </c>
      <c r="L9" s="50">
        <v>12</v>
      </c>
      <c r="M9" s="51">
        <v>13</v>
      </c>
    </row>
    <row r="10" spans="1:13" ht="15.75" thickBot="1" x14ac:dyDescent="0.3">
      <c r="A10" s="27" t="s">
        <v>23</v>
      </c>
      <c r="B10" s="28" t="s">
        <v>23</v>
      </c>
      <c r="C10" s="28" t="s">
        <v>23</v>
      </c>
      <c r="D10" s="28" t="s">
        <v>23</v>
      </c>
      <c r="E10" s="28" t="s">
        <v>23</v>
      </c>
      <c r="F10" s="28" t="s">
        <v>23</v>
      </c>
      <c r="G10" s="28" t="s">
        <v>23</v>
      </c>
      <c r="H10" s="28" t="s">
        <v>23</v>
      </c>
      <c r="I10" s="28" t="s">
        <v>23</v>
      </c>
      <c r="J10" s="28" t="s">
        <v>23</v>
      </c>
      <c r="K10" s="29" t="s">
        <v>23</v>
      </c>
      <c r="L10" s="45" t="s">
        <v>23</v>
      </c>
      <c r="M10" s="46" t="s">
        <v>23</v>
      </c>
    </row>
    <row r="11" spans="1:13" ht="15" customHeight="1" thickBot="1" x14ac:dyDescent="0.3">
      <c r="A11" s="339" t="s">
        <v>136</v>
      </c>
      <c r="B11" s="348"/>
      <c r="C11" s="340"/>
      <c r="D11" s="28" t="s">
        <v>23</v>
      </c>
      <c r="E11" s="28" t="s">
        <v>23</v>
      </c>
      <c r="F11" s="28" t="s">
        <v>23</v>
      </c>
      <c r="G11" s="28" t="s">
        <v>23</v>
      </c>
      <c r="H11" s="28" t="s">
        <v>23</v>
      </c>
      <c r="I11" s="28" t="s">
        <v>23</v>
      </c>
      <c r="J11" s="28" t="s">
        <v>23</v>
      </c>
      <c r="K11" s="29" t="s">
        <v>23</v>
      </c>
      <c r="L11" s="47" t="s">
        <v>23</v>
      </c>
      <c r="M11" s="48" t="s">
        <v>23</v>
      </c>
    </row>
    <row r="12" spans="1:13" ht="15.75" x14ac:dyDescent="0.25">
      <c r="A12" s="20"/>
    </row>
    <row r="13" spans="1:13" ht="73.150000000000006" customHeight="1" x14ac:dyDescent="0.25">
      <c r="A13" s="344" t="s">
        <v>115</v>
      </c>
      <c r="B13" s="344"/>
      <c r="C13" s="31"/>
      <c r="D13" s="260" t="s">
        <v>116</v>
      </c>
      <c r="E13" s="260"/>
      <c r="F13" s="31"/>
      <c r="G13" s="259" t="s">
        <v>117</v>
      </c>
      <c r="H13" s="259"/>
      <c r="I13" s="259"/>
      <c r="J13" s="2"/>
      <c r="K13" s="2"/>
      <c r="L13" s="260" t="s">
        <v>401</v>
      </c>
      <c r="M13" s="260"/>
    </row>
    <row r="14" spans="1:13" ht="18.75" x14ac:dyDescent="0.3">
      <c r="A14" s="30" t="s">
        <v>378</v>
      </c>
    </row>
  </sheetData>
  <sheetProtection password="CC19" sheet="1" objects="1" scenarios="1"/>
  <mergeCells count="15">
    <mergeCell ref="A13:B13"/>
    <mergeCell ref="M5:M8"/>
    <mergeCell ref="A11:C11"/>
    <mergeCell ref="F5:F8"/>
    <mergeCell ref="D5:D8"/>
    <mergeCell ref="C5:C8"/>
    <mergeCell ref="B5:B8"/>
    <mergeCell ref="A5:A8"/>
    <mergeCell ref="G13:I13"/>
    <mergeCell ref="D13:E13"/>
    <mergeCell ref="L13:M13"/>
    <mergeCell ref="L5:L8"/>
    <mergeCell ref="G5:K6"/>
    <mergeCell ref="G7:G8"/>
    <mergeCell ref="I7:K7"/>
  </mergeCells>
  <pageMargins left="0.31496062992125984" right="0.11811023622047245" top="0.15748031496062992" bottom="0.15748031496062992" header="0" footer="0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6"/>
  <sheetViews>
    <sheetView workbookViewId="0">
      <pane ySplit="5" topLeftCell="A6" activePane="bottomLeft" state="frozenSplit"/>
      <selection pane="bottomLeft" activeCell="C81" sqref="C81"/>
    </sheetView>
  </sheetViews>
  <sheetFormatPr defaultRowHeight="15" x14ac:dyDescent="0.25"/>
  <cols>
    <col min="1" max="1" width="42.140625" customWidth="1"/>
    <col min="2" max="2" width="12.28515625" customWidth="1"/>
    <col min="3" max="3" width="11.7109375" customWidth="1"/>
    <col min="4" max="4" width="12.7109375" customWidth="1"/>
    <col min="5" max="5" width="13.42578125" customWidth="1"/>
    <col min="6" max="6" width="12.5703125" customWidth="1"/>
    <col min="7" max="7" width="13.140625" customWidth="1"/>
    <col min="8" max="8" width="14.7109375" customWidth="1"/>
  </cols>
  <sheetData>
    <row r="1" spans="1:8" ht="15.75" x14ac:dyDescent="0.25">
      <c r="A1" s="239" t="s">
        <v>35</v>
      </c>
      <c r="B1" s="239"/>
      <c r="C1" s="239"/>
      <c r="D1" s="239"/>
      <c r="E1" s="239"/>
      <c r="F1" s="239"/>
      <c r="G1" s="239"/>
      <c r="H1" s="239"/>
    </row>
    <row r="2" spans="1:8" ht="30.6" customHeight="1" x14ac:dyDescent="0.3">
      <c r="A2" s="240" t="s">
        <v>381</v>
      </c>
      <c r="B2" s="240"/>
      <c r="C2" s="240"/>
      <c r="D2" s="240"/>
      <c r="E2" s="240"/>
      <c r="F2" s="240"/>
      <c r="G2" s="240"/>
      <c r="H2" s="240"/>
    </row>
    <row r="3" spans="1:8" ht="45" customHeight="1" thickBot="1" x14ac:dyDescent="0.3">
      <c r="A3" s="241" t="s">
        <v>423</v>
      </c>
      <c r="B3" s="241"/>
      <c r="C3" s="241"/>
      <c r="D3" s="241"/>
      <c r="E3" s="241"/>
      <c r="F3" s="241"/>
      <c r="G3" s="241"/>
      <c r="H3" s="241"/>
    </row>
    <row r="4" spans="1:8" ht="48.6" customHeight="1" thickBot="1" x14ac:dyDescent="0.3">
      <c r="A4" s="242" t="s">
        <v>36</v>
      </c>
      <c r="B4" s="179" t="s">
        <v>1</v>
      </c>
      <c r="C4" s="224" t="s">
        <v>38</v>
      </c>
      <c r="D4" s="225"/>
      <c r="E4" s="224" t="s">
        <v>424</v>
      </c>
      <c r="F4" s="244"/>
      <c r="G4" s="244"/>
      <c r="H4" s="225"/>
    </row>
    <row r="5" spans="1:8" ht="32.25" thickBot="1" x14ac:dyDescent="0.3">
      <c r="A5" s="243"/>
      <c r="B5" s="180" t="s">
        <v>37</v>
      </c>
      <c r="C5" s="180" t="s">
        <v>379</v>
      </c>
      <c r="D5" s="180" t="s">
        <v>41</v>
      </c>
      <c r="E5" s="180" t="s">
        <v>42</v>
      </c>
      <c r="F5" s="180" t="s">
        <v>43</v>
      </c>
      <c r="G5" s="180" t="s">
        <v>44</v>
      </c>
      <c r="H5" s="180" t="s">
        <v>380</v>
      </c>
    </row>
    <row r="6" spans="1:8" ht="16.5" thickBot="1" x14ac:dyDescent="0.3">
      <c r="A6" s="181">
        <v>1</v>
      </c>
      <c r="B6" s="180">
        <v>2</v>
      </c>
      <c r="C6" s="180">
        <v>3</v>
      </c>
      <c r="D6" s="180">
        <v>4</v>
      </c>
      <c r="E6" s="180">
        <v>5</v>
      </c>
      <c r="F6" s="180">
        <v>6</v>
      </c>
      <c r="G6" s="180">
        <v>7</v>
      </c>
      <c r="H6" s="180">
        <v>8</v>
      </c>
    </row>
    <row r="7" spans="1:8" ht="16.5" thickBot="1" x14ac:dyDescent="0.3">
      <c r="A7" s="233" t="s">
        <v>46</v>
      </c>
      <c r="B7" s="234"/>
      <c r="C7" s="234"/>
      <c r="D7" s="234"/>
      <c r="E7" s="234"/>
      <c r="F7" s="234"/>
      <c r="G7" s="234"/>
      <c r="H7" s="235"/>
    </row>
    <row r="8" spans="1:8" ht="35.450000000000003" customHeight="1" thickBot="1" x14ac:dyDescent="0.3">
      <c r="A8" s="75" t="s">
        <v>47</v>
      </c>
      <c r="B8" s="63">
        <v>1000</v>
      </c>
      <c r="C8" s="62">
        <f>'Таб.3 фін.рез.4 кв.'!C8</f>
        <v>3705.5</v>
      </c>
      <c r="D8" s="62">
        <f>'Таб.3 фін.рез.4 кв.'!D8</f>
        <v>3948.7</v>
      </c>
      <c r="E8" s="63">
        <f>'Таб.3 фін.рез. рік'!E8</f>
        <v>3866.7</v>
      </c>
      <c r="F8" s="62">
        <f>'Таб.3 фін.рез. рік'!F8</f>
        <v>3948.7</v>
      </c>
      <c r="G8" s="62">
        <f>'Таб.3 фін.рез. рік'!G8</f>
        <v>82</v>
      </c>
      <c r="H8" s="76">
        <f>'Таб.3 фін.рез. рік'!H8</f>
        <v>102.12067137352263</v>
      </c>
    </row>
    <row r="9" spans="1:8" ht="36.6" customHeight="1" thickBot="1" x14ac:dyDescent="0.3">
      <c r="A9" s="77" t="s">
        <v>48</v>
      </c>
      <c r="B9" s="184">
        <v>1010</v>
      </c>
      <c r="C9" s="61">
        <f>'Таб.3 фін.рез.4 кв.'!C9</f>
        <v>3502.5000000000005</v>
      </c>
      <c r="D9" s="61">
        <f>'Таб.3 фін.рез.4 кв.'!D9</f>
        <v>3702.3</v>
      </c>
      <c r="E9" s="184">
        <f>'Таб.3 фін.рез. рік'!E9</f>
        <v>3714.6000000000004</v>
      </c>
      <c r="F9" s="61">
        <f>'Таб.3 фін.рез. рік'!F9</f>
        <v>3702.3</v>
      </c>
      <c r="G9" s="184">
        <f>'Таб.3 фін.рез. рік'!G9</f>
        <v>-12.299999999999955</v>
      </c>
      <c r="H9" s="61">
        <f>'Таб.3 фін.рез. рік'!H9</f>
        <v>99.668874172185426</v>
      </c>
    </row>
    <row r="10" spans="1:8" ht="31.9" customHeight="1" thickBot="1" x14ac:dyDescent="0.3">
      <c r="A10" s="75" t="s">
        <v>49</v>
      </c>
      <c r="B10" s="63">
        <v>1020</v>
      </c>
      <c r="C10" s="62">
        <f>'Таб.3 фін.рез.4 кв.'!C20</f>
        <v>202.99999999999955</v>
      </c>
      <c r="D10" s="62">
        <f>'Таб.3 фін.рез.4 кв.'!D20</f>
        <v>246.39999999999964</v>
      </c>
      <c r="E10" s="63">
        <f>'Таб.3 фін.рез. рік'!E20</f>
        <v>152.09999999999945</v>
      </c>
      <c r="F10" s="62">
        <f>'Таб.3 фін.рез. рік'!F20</f>
        <v>246.39999999999964</v>
      </c>
      <c r="G10" s="63">
        <f>'Таб.3 фін.рез. рік'!G20</f>
        <v>94.299999999999955</v>
      </c>
      <c r="H10" s="62">
        <f>'Таб.3 фін.рез. рік'!H20</f>
        <v>161.99868507560848</v>
      </c>
    </row>
    <row r="11" spans="1:8" ht="16.5" thickBot="1" x14ac:dyDescent="0.3">
      <c r="A11" s="75" t="s">
        <v>50</v>
      </c>
      <c r="B11" s="63">
        <v>1310</v>
      </c>
      <c r="C11" s="62">
        <f>'Таб.3 фін.рез.4 кв.'!C94</f>
        <v>216.59999999999957</v>
      </c>
      <c r="D11" s="62">
        <f>'Таб.3 фін.рез.4 кв.'!D94</f>
        <v>223.69999999999965</v>
      </c>
      <c r="E11" s="76">
        <f>'Таб.3 фін.рез. рік'!E94</f>
        <v>121.59999999999945</v>
      </c>
      <c r="F11" s="62">
        <f>'Таб.3 фін.рез. рік'!F94</f>
        <v>223.69999999999965</v>
      </c>
      <c r="G11" s="63">
        <f>'Таб.3 фін.рез. рік'!G94</f>
        <v>102.09999999999997</v>
      </c>
      <c r="H11" s="62">
        <f>'Таб.3 фін.рез. рік'!H94</f>
        <v>183.96381578947424</v>
      </c>
    </row>
    <row r="12" spans="1:8" ht="30" customHeight="1" thickBot="1" x14ac:dyDescent="0.3">
      <c r="A12" s="75" t="s">
        <v>51</v>
      </c>
      <c r="B12" s="63">
        <v>1200</v>
      </c>
      <c r="C12" s="62">
        <f>'Таб.3 фін.рез.4 кв.'!C81</f>
        <v>16.399999999999551</v>
      </c>
      <c r="D12" s="62">
        <f>'Таб.3 фін.рез.4 кв.'!D81</f>
        <v>102.29999999999964</v>
      </c>
      <c r="E12" s="63">
        <f>'Таб.3 фін.рез. рік'!E81</f>
        <v>12.599999999999454</v>
      </c>
      <c r="F12" s="62">
        <f>'Таб.3 фін.рез. рік'!F81</f>
        <v>102.29999999999964</v>
      </c>
      <c r="G12" s="62">
        <f>'Таб.3 фін.рез. рік'!G81</f>
        <v>121.99999999999997</v>
      </c>
      <c r="H12" s="62">
        <f>'Таб.3 фін.рез. рік'!H81</f>
        <v>809.74025974028598</v>
      </c>
    </row>
    <row r="13" spans="1:8" ht="16.5" thickBot="1" x14ac:dyDescent="0.3">
      <c r="A13" s="236" t="s">
        <v>52</v>
      </c>
      <c r="B13" s="237"/>
      <c r="C13" s="237"/>
      <c r="D13" s="237"/>
      <c r="E13" s="237"/>
      <c r="F13" s="237"/>
      <c r="G13" s="237"/>
      <c r="H13" s="238"/>
    </row>
    <row r="14" spans="1:8" ht="28.15" customHeight="1" thickBot="1" x14ac:dyDescent="0.3">
      <c r="A14" s="77" t="s">
        <v>53</v>
      </c>
      <c r="B14" s="184">
        <v>2111</v>
      </c>
      <c r="C14" s="61">
        <f>'Розр.з бюдж.4 кв'!C24</f>
        <v>1</v>
      </c>
      <c r="D14" s="61">
        <f>'Розр.з бюдж.4 кв'!D24</f>
        <v>4.2</v>
      </c>
      <c r="E14" s="61">
        <f>'Розр.з бюдж.  рік'!E24</f>
        <v>1.6</v>
      </c>
      <c r="F14" s="61">
        <f>'Розр.з бюдж.  рік'!F24</f>
        <v>4.2</v>
      </c>
      <c r="G14" s="61">
        <f>'Розр.з бюдж.  рік'!G24</f>
        <v>2.6</v>
      </c>
      <c r="H14" s="61">
        <f>'Розр.з бюдж.  рік'!H24</f>
        <v>262.5</v>
      </c>
    </row>
    <row r="15" spans="1:8" ht="54" customHeight="1" thickBot="1" x14ac:dyDescent="0.3">
      <c r="A15" s="77" t="s">
        <v>54</v>
      </c>
      <c r="B15" s="184">
        <v>2112</v>
      </c>
      <c r="C15" s="61">
        <f>'Розр.з бюдж.4 кв'!C25</f>
        <v>603.20000000000005</v>
      </c>
      <c r="D15" s="61">
        <f>'Розр.з бюдж.4 кв'!D25</f>
        <v>633.79999999999995</v>
      </c>
      <c r="E15" s="61">
        <f>'Розр.з бюдж.  рік'!E25</f>
        <v>657.4</v>
      </c>
      <c r="F15" s="61">
        <f>'Розр.з бюдж.  рік'!F25</f>
        <v>633.79999999999995</v>
      </c>
      <c r="G15" s="61">
        <f>'Розр.з бюдж.  рік'!G25</f>
        <v>-23.600000000000023</v>
      </c>
      <c r="H15" s="61">
        <f>'Розр.з бюдж.  рік'!H25</f>
        <v>96.410100395497409</v>
      </c>
    </row>
    <row r="16" spans="1:8" ht="52.9" customHeight="1" thickBot="1" x14ac:dyDescent="0.3">
      <c r="A16" s="77" t="s">
        <v>55</v>
      </c>
      <c r="B16" s="184">
        <v>2113</v>
      </c>
      <c r="C16" s="184" t="s">
        <v>23</v>
      </c>
      <c r="D16" s="184" t="s">
        <v>23</v>
      </c>
      <c r="E16" s="184" t="s">
        <v>23</v>
      </c>
      <c r="F16" s="184" t="s">
        <v>23</v>
      </c>
      <c r="G16" s="184" t="s">
        <v>23</v>
      </c>
      <c r="H16" s="184" t="s">
        <v>23</v>
      </c>
    </row>
    <row r="17" spans="1:10" ht="52.15" customHeight="1" x14ac:dyDescent="0.25">
      <c r="A17" s="129" t="s">
        <v>56</v>
      </c>
      <c r="B17" s="131">
        <v>2115</v>
      </c>
      <c r="C17" s="134">
        <f>'Розр.з бюдж.4 кв'!C28</f>
        <v>0.7</v>
      </c>
      <c r="D17" s="134">
        <f>'Розр.з бюдж.4 кв'!D28</f>
        <v>3.9</v>
      </c>
      <c r="E17" s="134">
        <f>'Розр.з бюдж.  рік'!E28</f>
        <v>0.2</v>
      </c>
      <c r="F17" s="134">
        <f>'Розр.з бюдж.  рік'!F28</f>
        <v>3.9</v>
      </c>
      <c r="G17" s="134">
        <f>'Розр.з бюдж.  рік'!G28</f>
        <v>3.6999999999999997</v>
      </c>
      <c r="H17" s="134">
        <f>'Розр.з бюдж.  рік'!H28</f>
        <v>1950</v>
      </c>
    </row>
    <row r="18" spans="1:10" ht="84" customHeight="1" thickBot="1" x14ac:dyDescent="0.3">
      <c r="A18" s="126" t="s">
        <v>57</v>
      </c>
      <c r="B18" s="128">
        <v>2131</v>
      </c>
      <c r="C18" s="128" t="s">
        <v>23</v>
      </c>
      <c r="D18" s="128" t="s">
        <v>23</v>
      </c>
      <c r="E18" s="128" t="s">
        <v>23</v>
      </c>
      <c r="F18" s="128" t="s">
        <v>23</v>
      </c>
      <c r="G18" s="128" t="s">
        <v>23</v>
      </c>
      <c r="H18" s="128" t="s">
        <v>23</v>
      </c>
    </row>
    <row r="19" spans="1:10" ht="27.6" customHeight="1" thickBot="1" x14ac:dyDescent="0.3">
      <c r="A19" s="75" t="s">
        <v>58</v>
      </c>
      <c r="B19" s="63">
        <v>2200</v>
      </c>
      <c r="C19" s="76">
        <f>'Розр.з бюдж.4 кв'!C48</f>
        <v>1504.7</v>
      </c>
      <c r="D19" s="62">
        <f>'Розр.з бюдж.4 кв'!D48</f>
        <v>1664.3999999999999</v>
      </c>
      <c r="E19" s="62">
        <f>'Розр.з бюдж.  рік'!E48</f>
        <v>1579.3</v>
      </c>
      <c r="F19" s="62">
        <f>'Розр.з бюдж.  рік'!F48</f>
        <v>1664.3999999999999</v>
      </c>
      <c r="G19" s="62">
        <f>'Розр.з бюдж.  рік'!G48</f>
        <v>85.099999999999909</v>
      </c>
      <c r="H19" s="62">
        <f>'Розр.з бюдж.  рік'!H48</f>
        <v>105.388463243209</v>
      </c>
    </row>
    <row r="20" spans="1:10" ht="22.15" customHeight="1" thickBot="1" x14ac:dyDescent="0.3">
      <c r="A20" s="236" t="s">
        <v>59</v>
      </c>
      <c r="B20" s="237"/>
      <c r="C20" s="237"/>
      <c r="D20" s="237"/>
      <c r="E20" s="237"/>
      <c r="F20" s="237"/>
      <c r="G20" s="237"/>
      <c r="H20" s="238"/>
    </row>
    <row r="21" spans="1:10" ht="22.9" customHeight="1" thickBot="1" x14ac:dyDescent="0.3">
      <c r="A21" s="75" t="s">
        <v>60</v>
      </c>
      <c r="B21" s="63">
        <v>4000</v>
      </c>
      <c r="C21" s="62">
        <f>'Кап.інвест. 4 кв.'!C7</f>
        <v>3.5</v>
      </c>
      <c r="D21" s="62">
        <f>'Кап.інвест. 4 кв.'!D7</f>
        <v>4.4000000000000004</v>
      </c>
      <c r="E21" s="62">
        <f>'Кап.інвест рік'!E7</f>
        <v>0</v>
      </c>
      <c r="F21" s="62">
        <f>'Кап.інвест рік'!F7</f>
        <v>4.4000000000000004</v>
      </c>
      <c r="G21" s="62">
        <f>'Кап.інвест рік'!G7</f>
        <v>4.4000000000000004</v>
      </c>
      <c r="H21" s="62">
        <v>0</v>
      </c>
    </row>
    <row r="22" spans="1:10" ht="30" customHeight="1" thickBot="1" x14ac:dyDescent="0.3">
      <c r="A22" s="236" t="s">
        <v>61</v>
      </c>
      <c r="B22" s="237"/>
      <c r="C22" s="237"/>
      <c r="D22" s="237"/>
      <c r="E22" s="237"/>
      <c r="F22" s="237"/>
      <c r="G22" s="237"/>
      <c r="H22" s="238"/>
    </row>
    <row r="23" spans="1:10" ht="66.599999999999994" customHeight="1" thickBot="1" x14ac:dyDescent="0.3">
      <c r="A23" s="77" t="s">
        <v>62</v>
      </c>
      <c r="B23" s="184">
        <v>5010</v>
      </c>
      <c r="C23" s="78">
        <f>C12/C8*100</f>
        <v>0.44258534610712591</v>
      </c>
      <c r="D23" s="78">
        <f>D12/D8*100</f>
        <v>2.5907260617418304</v>
      </c>
      <c r="E23" s="78">
        <f>E12/E8*100</f>
        <v>0.32585925983395281</v>
      </c>
      <c r="F23" s="78">
        <f>F12/F8*100</f>
        <v>2.5907260617418304</v>
      </c>
      <c r="G23" s="184" t="s">
        <v>63</v>
      </c>
      <c r="H23" s="184" t="s">
        <v>63</v>
      </c>
    </row>
    <row r="24" spans="1:10" ht="55.15" customHeight="1" thickBot="1" x14ac:dyDescent="0.3">
      <c r="A24" s="77" t="s">
        <v>64</v>
      </c>
      <c r="B24" s="184">
        <v>5020</v>
      </c>
      <c r="C24" s="79">
        <f>C12/C39*100</f>
        <v>0.54468763492641892</v>
      </c>
      <c r="D24" s="79">
        <f>D12/D39*100</f>
        <v>3.3356157683654395</v>
      </c>
      <c r="E24" s="79">
        <f>E12/E39*100</f>
        <v>0.41023637429183618</v>
      </c>
      <c r="F24" s="79">
        <f>F12/D39*100</f>
        <v>3.3356157683654395</v>
      </c>
      <c r="G24" s="184" t="s">
        <v>63</v>
      </c>
      <c r="H24" s="184" t="s">
        <v>63</v>
      </c>
      <c r="I24" s="52"/>
      <c r="J24" s="52"/>
    </row>
    <row r="25" spans="1:10" ht="55.9" customHeight="1" thickBot="1" x14ac:dyDescent="0.3">
      <c r="A25" s="77" t="s">
        <v>65</v>
      </c>
      <c r="B25" s="184">
        <v>5030</v>
      </c>
      <c r="C25" s="79">
        <f>C12/C47*100</f>
        <v>0.62215477996963398</v>
      </c>
      <c r="D25" s="79">
        <f>D12/D47*100</f>
        <v>3.7707335053446234</v>
      </c>
      <c r="E25" s="79">
        <f>E12/E47*100</f>
        <v>0.45918367346936784</v>
      </c>
      <c r="F25" s="79">
        <f>F12/D47*100</f>
        <v>3.7707335053446234</v>
      </c>
      <c r="G25" s="184" t="s">
        <v>63</v>
      </c>
      <c r="H25" s="184" t="s">
        <v>63</v>
      </c>
    </row>
    <row r="26" spans="1:10" ht="66" customHeight="1" thickBot="1" x14ac:dyDescent="0.3">
      <c r="A26" s="77" t="s">
        <v>66</v>
      </c>
      <c r="B26" s="184">
        <v>5040</v>
      </c>
      <c r="C26" s="79">
        <f>C11/C8*100</f>
        <v>5.8453649979759703</v>
      </c>
      <c r="D26" s="79">
        <f>D11/D8*100</f>
        <v>5.6651556208372291</v>
      </c>
      <c r="E26" s="79">
        <f>E11/E8*100</f>
        <v>3.1448004758579526</v>
      </c>
      <c r="F26" s="79">
        <f>F11/F8*100</f>
        <v>5.6651556208372291</v>
      </c>
      <c r="G26" s="184" t="s">
        <v>63</v>
      </c>
      <c r="H26" s="184" t="s">
        <v>63</v>
      </c>
    </row>
    <row r="27" spans="1:10" ht="67.900000000000006" customHeight="1" thickBot="1" x14ac:dyDescent="0.3">
      <c r="A27" s="77" t="s">
        <v>67</v>
      </c>
      <c r="B27" s="184">
        <v>5050</v>
      </c>
      <c r="C27" s="79">
        <f>C47/C41</f>
        <v>7.0312083222192587</v>
      </c>
      <c r="D27" s="79">
        <f>D47/D41</f>
        <v>7.6660073467081098</v>
      </c>
      <c r="E27" s="79">
        <f>E47/E41</f>
        <v>6.86</v>
      </c>
      <c r="F27" s="79">
        <f>D47/D41</f>
        <v>7.6660073467081098</v>
      </c>
      <c r="G27" s="184" t="s">
        <v>63</v>
      </c>
      <c r="H27" s="184" t="s">
        <v>63</v>
      </c>
    </row>
    <row r="28" spans="1:10" ht="58.15" customHeight="1" thickBot="1" x14ac:dyDescent="0.3">
      <c r="A28" s="77" t="s">
        <v>68</v>
      </c>
      <c r="B28" s="184">
        <v>5060</v>
      </c>
      <c r="C28" s="79">
        <f>C34/C33</f>
        <v>0.29527612806334902</v>
      </c>
      <c r="D28" s="79">
        <f>D34/D33</f>
        <v>0.3292890736827756</v>
      </c>
      <c r="E28" s="79">
        <f>E34/E33</f>
        <v>0.32790126823946542</v>
      </c>
      <c r="F28" s="79">
        <f>D34/D33</f>
        <v>0.3292890736827756</v>
      </c>
      <c r="G28" s="184" t="s">
        <v>63</v>
      </c>
      <c r="H28" s="184" t="s">
        <v>63</v>
      </c>
    </row>
    <row r="29" spans="1:10" ht="17.25" customHeight="1" thickBot="1" x14ac:dyDescent="0.3">
      <c r="A29" s="197"/>
      <c r="B29" s="196"/>
      <c r="C29" s="198"/>
      <c r="D29" s="198"/>
      <c r="E29" s="198"/>
      <c r="F29" s="198"/>
      <c r="G29" s="196"/>
      <c r="H29" s="195"/>
    </row>
    <row r="30" spans="1:10" ht="16.5" thickBot="1" x14ac:dyDescent="0.3">
      <c r="A30" s="236" t="s">
        <v>69</v>
      </c>
      <c r="B30" s="237"/>
      <c r="C30" s="237"/>
      <c r="D30" s="237"/>
      <c r="E30" s="237"/>
      <c r="F30" s="237"/>
      <c r="G30" s="237"/>
      <c r="H30" s="238"/>
    </row>
    <row r="31" spans="1:10" ht="28.15" customHeight="1" thickBot="1" x14ac:dyDescent="0.3">
      <c r="A31" s="77" t="s">
        <v>70</v>
      </c>
      <c r="B31" s="184">
        <v>6000</v>
      </c>
      <c r="C31" s="76">
        <f>C32</f>
        <v>2064.7000000000003</v>
      </c>
      <c r="D31" s="76">
        <f>D32</f>
        <v>1967.9999999999998</v>
      </c>
      <c r="E31" s="76">
        <f>E32</f>
        <v>1971.3999999999999</v>
      </c>
      <c r="F31" s="63" t="s">
        <v>63</v>
      </c>
      <c r="G31" s="76">
        <f t="shared" ref="G31:G37" si="0">D31-E31</f>
        <v>-3.4000000000000909</v>
      </c>
      <c r="H31" s="62">
        <f t="shared" ref="H31:H36" si="1">D31/E31*100</f>
        <v>99.827533732372927</v>
      </c>
    </row>
    <row r="32" spans="1:10" ht="25.9" customHeight="1" thickBot="1" x14ac:dyDescent="0.3">
      <c r="A32" s="77" t="s">
        <v>71</v>
      </c>
      <c r="B32" s="184">
        <v>6001</v>
      </c>
      <c r="C32" s="88">
        <f>C33-C34</f>
        <v>2064.7000000000003</v>
      </c>
      <c r="D32" s="88">
        <f>D33-D34</f>
        <v>1967.9999999999998</v>
      </c>
      <c r="E32" s="88">
        <f>E33-E34</f>
        <v>1971.3999999999999</v>
      </c>
      <c r="F32" s="184" t="s">
        <v>63</v>
      </c>
      <c r="G32" s="88">
        <f t="shared" si="0"/>
        <v>-3.4000000000000909</v>
      </c>
      <c r="H32" s="61">
        <f t="shared" si="1"/>
        <v>99.827533732372927</v>
      </c>
    </row>
    <row r="33" spans="1:11" ht="26.45" customHeight="1" thickBot="1" x14ac:dyDescent="0.3">
      <c r="A33" s="77" t="s">
        <v>72</v>
      </c>
      <c r="B33" s="184">
        <v>6002</v>
      </c>
      <c r="C33" s="59">
        <v>2929.8</v>
      </c>
      <c r="D33" s="59">
        <v>2934.2</v>
      </c>
      <c r="E33" s="59">
        <v>2933.2</v>
      </c>
      <c r="F33" s="184" t="s">
        <v>63</v>
      </c>
      <c r="G33" s="88">
        <f t="shared" si="0"/>
        <v>1</v>
      </c>
      <c r="H33" s="61">
        <f t="shared" si="1"/>
        <v>100.03409245874812</v>
      </c>
    </row>
    <row r="34" spans="1:11" ht="21" customHeight="1" thickBot="1" x14ac:dyDescent="0.3">
      <c r="A34" s="77" t="s">
        <v>73</v>
      </c>
      <c r="B34" s="184">
        <v>6003</v>
      </c>
      <c r="C34" s="59">
        <v>865.1</v>
      </c>
      <c r="D34" s="59">
        <v>966.2</v>
      </c>
      <c r="E34" s="58">
        <v>961.8</v>
      </c>
      <c r="F34" s="184" t="s">
        <v>63</v>
      </c>
      <c r="G34" s="61">
        <f t="shared" si="0"/>
        <v>4.4000000000000909</v>
      </c>
      <c r="H34" s="61">
        <f t="shared" si="1"/>
        <v>100.45747556664588</v>
      </c>
    </row>
    <row r="35" spans="1:11" ht="28.15" customHeight="1" thickBot="1" x14ac:dyDescent="0.3">
      <c r="A35" s="77" t="s">
        <v>74</v>
      </c>
      <c r="B35" s="184">
        <v>6010</v>
      </c>
      <c r="C35" s="69">
        <v>946.2</v>
      </c>
      <c r="D35" s="65">
        <v>1098.9000000000001</v>
      </c>
      <c r="E35" s="69">
        <v>1100</v>
      </c>
      <c r="F35" s="63" t="s">
        <v>63</v>
      </c>
      <c r="G35" s="62">
        <f t="shared" si="0"/>
        <v>-1.0999999999999091</v>
      </c>
      <c r="H35" s="62">
        <f t="shared" si="1"/>
        <v>99.9</v>
      </c>
    </row>
    <row r="36" spans="1:11" ht="36" customHeight="1" thickBot="1" x14ac:dyDescent="0.3">
      <c r="A36" s="77" t="s">
        <v>75</v>
      </c>
      <c r="B36" s="184">
        <v>6011</v>
      </c>
      <c r="C36" s="59"/>
      <c r="D36" s="59">
        <v>643.1</v>
      </c>
      <c r="E36" s="58">
        <v>900</v>
      </c>
      <c r="F36" s="184" t="s">
        <v>63</v>
      </c>
      <c r="G36" s="62">
        <f t="shared" si="0"/>
        <v>-256.89999999999998</v>
      </c>
      <c r="H36" s="62">
        <f t="shared" si="1"/>
        <v>71.455555555555563</v>
      </c>
    </row>
    <row r="37" spans="1:11" ht="38.450000000000003" customHeight="1" thickBot="1" x14ac:dyDescent="0.3">
      <c r="A37" s="77" t="s">
        <v>76</v>
      </c>
      <c r="B37" s="184">
        <v>6012</v>
      </c>
      <c r="C37" s="59" t="s">
        <v>23</v>
      </c>
      <c r="D37" s="59">
        <v>0.4</v>
      </c>
      <c r="E37" s="58">
        <v>0</v>
      </c>
      <c r="F37" s="184" t="s">
        <v>63</v>
      </c>
      <c r="G37" s="61">
        <f t="shared" si="0"/>
        <v>0.4</v>
      </c>
      <c r="H37" s="61">
        <v>0</v>
      </c>
    </row>
    <row r="38" spans="1:11" ht="27.6" customHeight="1" thickBot="1" x14ac:dyDescent="0.3">
      <c r="A38" s="77" t="s">
        <v>77</v>
      </c>
      <c r="B38" s="184">
        <v>6013</v>
      </c>
      <c r="C38" s="111">
        <v>230.2</v>
      </c>
      <c r="D38" s="111">
        <f>'Грошова. 4 кв.'!D84</f>
        <v>418.2</v>
      </c>
      <c r="E38" s="66">
        <v>100</v>
      </c>
      <c r="F38" s="184" t="s">
        <v>63</v>
      </c>
      <c r="G38" s="61">
        <f>D38-E38</f>
        <v>318.2</v>
      </c>
      <c r="H38" s="61">
        <f>D38/E38*100</f>
        <v>418.19999999999993</v>
      </c>
    </row>
    <row r="39" spans="1:11" ht="22.9" customHeight="1" thickBot="1" x14ac:dyDescent="0.3">
      <c r="A39" s="75" t="s">
        <v>78</v>
      </c>
      <c r="B39" s="63">
        <v>6020</v>
      </c>
      <c r="C39" s="76">
        <f>C31+C35</f>
        <v>3010.9000000000005</v>
      </c>
      <c r="D39" s="76">
        <f>D31+D35</f>
        <v>3066.8999999999996</v>
      </c>
      <c r="E39" s="76">
        <f>E31+E35</f>
        <v>3071.3999999999996</v>
      </c>
      <c r="F39" s="63" t="s">
        <v>63</v>
      </c>
      <c r="G39" s="62">
        <f>D39-E39</f>
        <v>-4.5</v>
      </c>
      <c r="H39" s="62">
        <f>D39/E39*100</f>
        <v>99.853487009181492</v>
      </c>
    </row>
    <row r="40" spans="1:11" ht="22.15" customHeight="1" thickBot="1" x14ac:dyDescent="0.3">
      <c r="A40" s="77" t="s">
        <v>79</v>
      </c>
      <c r="B40" s="184">
        <v>6030</v>
      </c>
      <c r="C40" s="184" t="s">
        <v>23</v>
      </c>
      <c r="D40" s="184" t="s">
        <v>23</v>
      </c>
      <c r="E40" s="184" t="s">
        <v>23</v>
      </c>
      <c r="F40" s="184" t="s">
        <v>63</v>
      </c>
      <c r="G40" s="184" t="s">
        <v>23</v>
      </c>
      <c r="H40" s="184" t="s">
        <v>23</v>
      </c>
    </row>
    <row r="41" spans="1:11" ht="37.15" customHeight="1" thickBot="1" x14ac:dyDescent="0.3">
      <c r="A41" s="77" t="s">
        <v>80</v>
      </c>
      <c r="B41" s="184">
        <v>6040</v>
      </c>
      <c r="C41" s="58">
        <v>374.9</v>
      </c>
      <c r="D41" s="59">
        <v>353.9</v>
      </c>
      <c r="E41" s="58">
        <v>400</v>
      </c>
      <c r="F41" s="184" t="s">
        <v>63</v>
      </c>
      <c r="G41" s="61">
        <f>D41-E41</f>
        <v>-46.100000000000023</v>
      </c>
      <c r="H41" s="61">
        <f>D41/E41*100</f>
        <v>88.474999999999994</v>
      </c>
    </row>
    <row r="42" spans="1:11" ht="36.6" customHeight="1" thickBot="1" x14ac:dyDescent="0.3">
      <c r="A42" s="77" t="s">
        <v>81</v>
      </c>
      <c r="B42" s="184">
        <v>6041</v>
      </c>
      <c r="C42" s="59"/>
      <c r="D42" s="59">
        <v>165.1</v>
      </c>
      <c r="E42" s="58">
        <v>165</v>
      </c>
      <c r="F42" s="184" t="s">
        <v>63</v>
      </c>
      <c r="G42" s="61">
        <f t="shared" ref="G42:G43" si="2">D42-E42</f>
        <v>9.9999999999994316E-2</v>
      </c>
      <c r="H42" s="61">
        <f t="shared" ref="H42:H43" si="3">D42/E42*100</f>
        <v>100.06060606060605</v>
      </c>
    </row>
    <row r="43" spans="1:11" ht="38.450000000000003" customHeight="1" thickBot="1" x14ac:dyDescent="0.3">
      <c r="A43" s="77" t="s">
        <v>82</v>
      </c>
      <c r="B43" s="184">
        <v>6042</v>
      </c>
      <c r="C43" s="59"/>
      <c r="D43" s="58">
        <v>88.11</v>
      </c>
      <c r="E43" s="58">
        <v>115</v>
      </c>
      <c r="F43" s="184" t="s">
        <v>63</v>
      </c>
      <c r="G43" s="61">
        <f t="shared" si="2"/>
        <v>-26.89</v>
      </c>
      <c r="H43" s="61">
        <f t="shared" si="3"/>
        <v>76.617391304347819</v>
      </c>
    </row>
    <row r="44" spans="1:11" ht="35.450000000000003" customHeight="1" thickBot="1" x14ac:dyDescent="0.3">
      <c r="A44" s="75" t="s">
        <v>83</v>
      </c>
      <c r="B44" s="63">
        <v>6050</v>
      </c>
      <c r="C44" s="62">
        <f>C41</f>
        <v>374.9</v>
      </c>
      <c r="D44" s="62">
        <f>D41</f>
        <v>353.9</v>
      </c>
      <c r="E44" s="62">
        <f>E41</f>
        <v>400</v>
      </c>
      <c r="F44" s="63" t="s">
        <v>63</v>
      </c>
      <c r="G44" s="62">
        <f>D44-E44</f>
        <v>-46.100000000000023</v>
      </c>
      <c r="H44" s="62">
        <f>D44/E44*100</f>
        <v>88.474999999999994</v>
      </c>
    </row>
    <row r="45" spans="1:11" ht="23.45" customHeight="1" thickBot="1" x14ac:dyDescent="0.3">
      <c r="A45" s="77" t="s">
        <v>84</v>
      </c>
      <c r="B45" s="184">
        <v>6060</v>
      </c>
      <c r="C45" s="184" t="s">
        <v>23</v>
      </c>
      <c r="D45" s="184" t="s">
        <v>23</v>
      </c>
      <c r="E45" s="184" t="s">
        <v>23</v>
      </c>
      <c r="F45" s="184" t="s">
        <v>63</v>
      </c>
      <c r="G45" s="184" t="s">
        <v>23</v>
      </c>
      <c r="H45" s="184" t="s">
        <v>23</v>
      </c>
    </row>
    <row r="46" spans="1:11" ht="22.15" customHeight="1" thickBot="1" x14ac:dyDescent="0.3">
      <c r="A46" s="77" t="s">
        <v>85</v>
      </c>
      <c r="B46" s="184">
        <v>6070</v>
      </c>
      <c r="C46" s="184" t="s">
        <v>23</v>
      </c>
      <c r="D46" s="184" t="s">
        <v>23</v>
      </c>
      <c r="E46" s="184" t="s">
        <v>23</v>
      </c>
      <c r="F46" s="184" t="s">
        <v>63</v>
      </c>
      <c r="G46" s="184" t="s">
        <v>23</v>
      </c>
      <c r="H46" s="184" t="s">
        <v>23</v>
      </c>
      <c r="K46" s="175"/>
    </row>
    <row r="47" spans="1:11" ht="22.15" customHeight="1" thickBot="1" x14ac:dyDescent="0.3">
      <c r="A47" s="81" t="s">
        <v>86</v>
      </c>
      <c r="B47" s="135">
        <v>6080</v>
      </c>
      <c r="C47" s="177">
        <v>2636</v>
      </c>
      <c r="D47" s="177">
        <v>2713</v>
      </c>
      <c r="E47" s="177">
        <v>2744</v>
      </c>
      <c r="F47" s="135" t="s">
        <v>63</v>
      </c>
      <c r="G47" s="168">
        <f>D47-E47</f>
        <v>-31</v>
      </c>
      <c r="H47" s="140">
        <f>D47/E47*100</f>
        <v>98.870262390670547</v>
      </c>
      <c r="I47" s="175"/>
      <c r="J47" s="175"/>
      <c r="K47" s="175"/>
    </row>
    <row r="48" spans="1:11" ht="16.5" thickBot="1" x14ac:dyDescent="0.3">
      <c r="A48" s="251" t="s">
        <v>87</v>
      </c>
      <c r="B48" s="252"/>
      <c r="C48" s="252"/>
      <c r="D48" s="252"/>
      <c r="E48" s="252"/>
      <c r="F48" s="252"/>
      <c r="G48" s="252"/>
      <c r="H48" s="253"/>
    </row>
    <row r="49" spans="1:10" ht="33.6" customHeight="1" x14ac:dyDescent="0.25">
      <c r="A49" s="141" t="s">
        <v>88</v>
      </c>
      <c r="B49" s="142">
        <v>7000</v>
      </c>
      <c r="C49" s="143" t="s">
        <v>23</v>
      </c>
      <c r="D49" s="143" t="s">
        <v>23</v>
      </c>
      <c r="E49" s="143" t="s">
        <v>23</v>
      </c>
      <c r="F49" s="143" t="s">
        <v>23</v>
      </c>
      <c r="G49" s="143" t="s">
        <v>23</v>
      </c>
      <c r="H49" s="143" t="s">
        <v>23</v>
      </c>
    </row>
    <row r="50" spans="1:10" ht="31.9" customHeight="1" thickBot="1" x14ac:dyDescent="0.3">
      <c r="A50" s="136" t="s">
        <v>89</v>
      </c>
      <c r="B50" s="137">
        <v>7010</v>
      </c>
      <c r="C50" s="128" t="s">
        <v>23</v>
      </c>
      <c r="D50" s="128" t="s">
        <v>23</v>
      </c>
      <c r="E50" s="128" t="s">
        <v>23</v>
      </c>
      <c r="F50" s="128" t="s">
        <v>23</v>
      </c>
      <c r="G50" s="128" t="s">
        <v>23</v>
      </c>
      <c r="H50" s="128" t="s">
        <v>23</v>
      </c>
    </row>
    <row r="51" spans="1:10" ht="22.15" customHeight="1" thickBot="1" x14ac:dyDescent="0.3">
      <c r="A51" s="77" t="s">
        <v>90</v>
      </c>
      <c r="B51" s="184">
        <v>7011</v>
      </c>
      <c r="C51" s="184" t="s">
        <v>23</v>
      </c>
      <c r="D51" s="184" t="s">
        <v>23</v>
      </c>
      <c r="E51" s="184" t="s">
        <v>23</v>
      </c>
      <c r="F51" s="184" t="s">
        <v>23</v>
      </c>
      <c r="G51" s="184" t="s">
        <v>23</v>
      </c>
      <c r="H51" s="184" t="s">
        <v>23</v>
      </c>
    </row>
    <row r="52" spans="1:10" ht="25.9" customHeight="1" thickBot="1" x14ac:dyDescent="0.3">
      <c r="A52" s="77" t="s">
        <v>91</v>
      </c>
      <c r="B52" s="184">
        <v>7012</v>
      </c>
      <c r="C52" s="184" t="s">
        <v>23</v>
      </c>
      <c r="D52" s="184" t="s">
        <v>23</v>
      </c>
      <c r="E52" s="184" t="s">
        <v>23</v>
      </c>
      <c r="F52" s="184" t="s">
        <v>23</v>
      </c>
      <c r="G52" s="184" t="s">
        <v>23</v>
      </c>
      <c r="H52" s="184" t="s">
        <v>23</v>
      </c>
    </row>
    <row r="53" spans="1:10" ht="20.45" customHeight="1" thickBot="1" x14ac:dyDescent="0.3">
      <c r="A53" s="77" t="s">
        <v>92</v>
      </c>
      <c r="B53" s="184">
        <v>7013</v>
      </c>
      <c r="C53" s="184" t="s">
        <v>23</v>
      </c>
      <c r="D53" s="184" t="s">
        <v>23</v>
      </c>
      <c r="E53" s="184" t="s">
        <v>23</v>
      </c>
      <c r="F53" s="184" t="s">
        <v>23</v>
      </c>
      <c r="G53" s="184" t="s">
        <v>23</v>
      </c>
      <c r="H53" s="184" t="s">
        <v>23</v>
      </c>
    </row>
    <row r="54" spans="1:10" ht="32.450000000000003" customHeight="1" thickBot="1" x14ac:dyDescent="0.3">
      <c r="A54" s="75" t="s">
        <v>93</v>
      </c>
      <c r="B54" s="63">
        <v>7030</v>
      </c>
      <c r="C54" s="184" t="s">
        <v>23</v>
      </c>
      <c r="D54" s="184" t="s">
        <v>23</v>
      </c>
      <c r="E54" s="184" t="s">
        <v>23</v>
      </c>
      <c r="F54" s="184" t="s">
        <v>23</v>
      </c>
      <c r="G54" s="184" t="s">
        <v>23</v>
      </c>
      <c r="H54" s="184" t="s">
        <v>23</v>
      </c>
    </row>
    <row r="55" spans="1:10" ht="22.15" customHeight="1" thickBot="1" x14ac:dyDescent="0.3">
      <c r="A55" s="77" t="s">
        <v>90</v>
      </c>
      <c r="B55" s="184">
        <v>7021</v>
      </c>
      <c r="C55" s="184" t="s">
        <v>23</v>
      </c>
      <c r="D55" s="184" t="s">
        <v>23</v>
      </c>
      <c r="E55" s="184" t="s">
        <v>23</v>
      </c>
      <c r="F55" s="184" t="s">
        <v>23</v>
      </c>
      <c r="G55" s="184" t="s">
        <v>23</v>
      </c>
      <c r="H55" s="184" t="s">
        <v>23</v>
      </c>
    </row>
    <row r="56" spans="1:10" ht="26.45" customHeight="1" thickBot="1" x14ac:dyDescent="0.3">
      <c r="A56" s="77" t="s">
        <v>91</v>
      </c>
      <c r="B56" s="184">
        <v>7022</v>
      </c>
      <c r="C56" s="184" t="s">
        <v>23</v>
      </c>
      <c r="D56" s="184" t="s">
        <v>23</v>
      </c>
      <c r="E56" s="184" t="s">
        <v>23</v>
      </c>
      <c r="F56" s="184" t="s">
        <v>23</v>
      </c>
      <c r="G56" s="184" t="s">
        <v>23</v>
      </c>
      <c r="H56" s="184" t="s">
        <v>23</v>
      </c>
    </row>
    <row r="57" spans="1:10" ht="25.9" customHeight="1" thickBot="1" x14ac:dyDescent="0.3">
      <c r="A57" s="77" t="s">
        <v>92</v>
      </c>
      <c r="B57" s="184">
        <v>7023</v>
      </c>
      <c r="C57" s="184" t="s">
        <v>23</v>
      </c>
      <c r="D57" s="184" t="s">
        <v>23</v>
      </c>
      <c r="E57" s="184" t="s">
        <v>23</v>
      </c>
      <c r="F57" s="184" t="s">
        <v>23</v>
      </c>
      <c r="G57" s="184" t="s">
        <v>23</v>
      </c>
      <c r="H57" s="184" t="s">
        <v>23</v>
      </c>
    </row>
    <row r="58" spans="1:10" ht="33.6" customHeight="1" thickBot="1" x14ac:dyDescent="0.3">
      <c r="A58" s="75" t="s">
        <v>94</v>
      </c>
      <c r="B58" s="63">
        <v>7050</v>
      </c>
      <c r="C58" s="184" t="s">
        <v>23</v>
      </c>
      <c r="D58" s="184" t="s">
        <v>23</v>
      </c>
      <c r="E58" s="184" t="s">
        <v>23</v>
      </c>
      <c r="F58" s="184" t="s">
        <v>23</v>
      </c>
      <c r="G58" s="184" t="s">
        <v>23</v>
      </c>
      <c r="H58" s="184" t="s">
        <v>23</v>
      </c>
    </row>
    <row r="59" spans="1:10" ht="16.5" thickBot="1" x14ac:dyDescent="0.3">
      <c r="A59" s="236" t="s">
        <v>95</v>
      </c>
      <c r="B59" s="237"/>
      <c r="C59" s="237"/>
      <c r="D59" s="237"/>
      <c r="E59" s="237"/>
      <c r="F59" s="237"/>
      <c r="G59" s="237"/>
      <c r="H59" s="238"/>
      <c r="I59" s="52"/>
      <c r="J59" s="52"/>
    </row>
    <row r="60" spans="1:10" ht="48.6" customHeight="1" x14ac:dyDescent="0.25">
      <c r="A60" s="81" t="s">
        <v>96</v>
      </c>
      <c r="B60" s="254">
        <v>8000</v>
      </c>
      <c r="C60" s="247">
        <f>C66+C65+C64</f>
        <v>18</v>
      </c>
      <c r="D60" s="247">
        <f>D66+D65+D64</f>
        <v>19</v>
      </c>
      <c r="E60" s="247">
        <f>E66+E65+E64</f>
        <v>18</v>
      </c>
      <c r="F60" s="247">
        <f>F66+F65+F64</f>
        <v>19</v>
      </c>
      <c r="G60" s="247">
        <f>F60-E60</f>
        <v>1</v>
      </c>
      <c r="H60" s="249">
        <f>F60/E60*100</f>
        <v>105.55555555555556</v>
      </c>
      <c r="I60" s="52"/>
      <c r="J60" s="52"/>
    </row>
    <row r="61" spans="1:10" ht="48" customHeight="1" thickBot="1" x14ac:dyDescent="0.3">
      <c r="A61" s="75" t="s">
        <v>97</v>
      </c>
      <c r="B61" s="255"/>
      <c r="C61" s="248"/>
      <c r="D61" s="248"/>
      <c r="E61" s="248"/>
      <c r="F61" s="248"/>
      <c r="G61" s="248"/>
      <c r="H61" s="250"/>
    </row>
    <row r="62" spans="1:10" ht="21" customHeight="1" thickBot="1" x14ac:dyDescent="0.3">
      <c r="A62" s="77" t="s">
        <v>98</v>
      </c>
      <c r="B62" s="184">
        <v>8001</v>
      </c>
      <c r="C62" s="184" t="s">
        <v>23</v>
      </c>
      <c r="D62" s="184" t="s">
        <v>23</v>
      </c>
      <c r="E62" s="184" t="s">
        <v>23</v>
      </c>
      <c r="F62" s="184" t="s">
        <v>23</v>
      </c>
      <c r="G62" s="184" t="s">
        <v>23</v>
      </c>
      <c r="H62" s="184" t="s">
        <v>23</v>
      </c>
    </row>
    <row r="63" spans="1:10" ht="19.899999999999999" customHeight="1" thickBot="1" x14ac:dyDescent="0.3">
      <c r="A63" s="77" t="s">
        <v>99</v>
      </c>
      <c r="B63" s="184">
        <v>8002</v>
      </c>
      <c r="C63" s="184" t="s">
        <v>23</v>
      </c>
      <c r="D63" s="184" t="s">
        <v>23</v>
      </c>
      <c r="E63" s="184" t="s">
        <v>23</v>
      </c>
      <c r="F63" s="184" t="s">
        <v>23</v>
      </c>
      <c r="G63" s="184" t="s">
        <v>23</v>
      </c>
      <c r="H63" s="184" t="s">
        <v>23</v>
      </c>
    </row>
    <row r="64" spans="1:10" ht="21" customHeight="1" thickBot="1" x14ac:dyDescent="0.3">
      <c r="A64" s="77" t="s">
        <v>100</v>
      </c>
      <c r="B64" s="184">
        <v>8003</v>
      </c>
      <c r="C64" s="59">
        <v>1</v>
      </c>
      <c r="D64" s="59">
        <v>1</v>
      </c>
      <c r="E64" s="64">
        <v>1</v>
      </c>
      <c r="F64" s="59">
        <v>1</v>
      </c>
      <c r="G64" s="64">
        <f>F64-E64</f>
        <v>0</v>
      </c>
      <c r="H64" s="61">
        <f>F64/E64*100</f>
        <v>100</v>
      </c>
    </row>
    <row r="65" spans="1:12" ht="24" customHeight="1" thickBot="1" x14ac:dyDescent="0.3">
      <c r="A65" s="77" t="s">
        <v>101</v>
      </c>
      <c r="B65" s="184">
        <v>8004</v>
      </c>
      <c r="C65" s="59">
        <v>3</v>
      </c>
      <c r="D65" s="59">
        <v>3</v>
      </c>
      <c r="E65" s="64">
        <v>3</v>
      </c>
      <c r="F65" s="59">
        <v>3</v>
      </c>
      <c r="G65" s="64">
        <f>F65-E65</f>
        <v>0</v>
      </c>
      <c r="H65" s="61">
        <f>F65/E65*100</f>
        <v>100</v>
      </c>
    </row>
    <row r="66" spans="1:12" ht="22.15" customHeight="1" thickBot="1" x14ac:dyDescent="0.3">
      <c r="A66" s="77" t="s">
        <v>102</v>
      </c>
      <c r="B66" s="184">
        <v>8005</v>
      </c>
      <c r="C66" s="59">
        <v>14</v>
      </c>
      <c r="D66" s="59">
        <v>15</v>
      </c>
      <c r="E66" s="64">
        <v>14</v>
      </c>
      <c r="F66" s="59">
        <v>15</v>
      </c>
      <c r="G66" s="64">
        <f>F66-E66</f>
        <v>1</v>
      </c>
      <c r="H66" s="61">
        <f>F66/E66*100</f>
        <v>107.14285714285714</v>
      </c>
      <c r="I66" s="256"/>
      <c r="J66" s="257"/>
      <c r="K66" s="257"/>
      <c r="L66" s="257"/>
    </row>
    <row r="67" spans="1:12" ht="19.899999999999999" customHeight="1" thickBot="1" x14ac:dyDescent="0.3">
      <c r="A67" s="75" t="s">
        <v>103</v>
      </c>
      <c r="B67" s="63">
        <v>8010</v>
      </c>
      <c r="C67" s="62">
        <f>C70+C71+C72</f>
        <v>2022.8</v>
      </c>
      <c r="D67" s="62">
        <f>D70+D71+D72</f>
        <v>2253.9</v>
      </c>
      <c r="E67" s="62">
        <f>'Персонал і опл.праці рік'!E15</f>
        <v>2099.9</v>
      </c>
      <c r="F67" s="62">
        <f>'Персонал і опл.праці рік'!F15</f>
        <v>2253.9</v>
      </c>
      <c r="G67" s="62">
        <f>'Персонал і опл.праці рік'!G15</f>
        <v>154</v>
      </c>
      <c r="H67" s="62">
        <f>'Персонал і опл.праці рік'!H15</f>
        <v>107.33368255631221</v>
      </c>
    </row>
    <row r="68" spans="1:12" ht="19.899999999999999" customHeight="1" thickBot="1" x14ac:dyDescent="0.3">
      <c r="A68" s="77" t="s">
        <v>98</v>
      </c>
      <c r="B68" s="184">
        <v>8011</v>
      </c>
      <c r="C68" s="184" t="s">
        <v>23</v>
      </c>
      <c r="D68" s="184" t="s">
        <v>23</v>
      </c>
      <c r="E68" s="184" t="s">
        <v>23</v>
      </c>
      <c r="F68" s="184" t="s">
        <v>23</v>
      </c>
      <c r="G68" s="184" t="s">
        <v>23</v>
      </c>
      <c r="H68" s="184" t="s">
        <v>23</v>
      </c>
      <c r="I68" s="73"/>
      <c r="J68" s="73"/>
      <c r="K68" s="73"/>
      <c r="L68" s="73"/>
    </row>
    <row r="69" spans="1:12" ht="22.9" customHeight="1" thickBot="1" x14ac:dyDescent="0.3">
      <c r="A69" s="77" t="s">
        <v>99</v>
      </c>
      <c r="B69" s="184">
        <v>8012</v>
      </c>
      <c r="C69" s="184" t="s">
        <v>23</v>
      </c>
      <c r="D69" s="184" t="s">
        <v>23</v>
      </c>
      <c r="E69" s="184" t="s">
        <v>23</v>
      </c>
      <c r="F69" s="184" t="s">
        <v>23</v>
      </c>
      <c r="G69" s="184" t="s">
        <v>23</v>
      </c>
      <c r="H69" s="184" t="s">
        <v>23</v>
      </c>
    </row>
    <row r="70" spans="1:12" ht="20.45" customHeight="1" x14ac:dyDescent="0.25">
      <c r="A70" s="129" t="s">
        <v>100</v>
      </c>
      <c r="B70" s="131">
        <v>8013</v>
      </c>
      <c r="C70" s="144">
        <v>357.7</v>
      </c>
      <c r="D70" s="145">
        <v>344.6</v>
      </c>
      <c r="E70" s="144">
        <f>'Персонал і опл.праці рік'!E18</f>
        <v>364.5</v>
      </c>
      <c r="F70" s="144">
        <f>'Персонал і опл.праці рік'!F18</f>
        <v>344.6</v>
      </c>
      <c r="G70" s="148">
        <f>'Персонал і опл.праці рік'!G18</f>
        <v>-19.899999999999977</v>
      </c>
      <c r="H70" s="134">
        <f>F70/E70*100</f>
        <v>94.540466392318251</v>
      </c>
    </row>
    <row r="71" spans="1:12" ht="25.9" customHeight="1" thickBot="1" x14ac:dyDescent="0.3">
      <c r="A71" s="126" t="s">
        <v>101</v>
      </c>
      <c r="B71" s="128">
        <v>8014</v>
      </c>
      <c r="C71" s="138">
        <v>520.1</v>
      </c>
      <c r="D71" s="138">
        <v>599</v>
      </c>
      <c r="E71" s="138">
        <f>'Персонал і опл.праці рік'!E19</f>
        <v>545.5</v>
      </c>
      <c r="F71" s="138">
        <f>'Персонал і опл.праці рік'!F19</f>
        <v>599</v>
      </c>
      <c r="G71" s="139">
        <f>F71-E71</f>
        <v>53.5</v>
      </c>
      <c r="H71" s="139">
        <f>F71/E71*100</f>
        <v>109.80751604032997</v>
      </c>
    </row>
    <row r="72" spans="1:12" ht="22.9" customHeight="1" thickBot="1" x14ac:dyDescent="0.3">
      <c r="A72" s="77" t="s">
        <v>102</v>
      </c>
      <c r="B72" s="184">
        <v>8015</v>
      </c>
      <c r="C72" s="58">
        <v>1145</v>
      </c>
      <c r="D72" s="59">
        <v>1310.3</v>
      </c>
      <c r="E72" s="59">
        <f>'Персонал і опл.праці рік'!E20</f>
        <v>1189.9000000000001</v>
      </c>
      <c r="F72" s="59">
        <f>'Персонал і опл.праці рік'!F20</f>
        <v>1310.3</v>
      </c>
      <c r="G72" s="61">
        <f>F72-E72</f>
        <v>120.39999999999986</v>
      </c>
      <c r="H72" s="61">
        <f>F72/E72*100</f>
        <v>110.11849735271871</v>
      </c>
    </row>
    <row r="73" spans="1:12" ht="31.15" customHeight="1" x14ac:dyDescent="0.25">
      <c r="A73" s="81" t="s">
        <v>403</v>
      </c>
      <c r="B73" s="247">
        <v>8020</v>
      </c>
      <c r="C73" s="261">
        <f>(C67*1000)/12/C60</f>
        <v>9364.8148148148139</v>
      </c>
      <c r="D73" s="261">
        <f>(D67*1000)/12/D60</f>
        <v>9885.5263157894733</v>
      </c>
      <c r="E73" s="261">
        <f>(E67*1000)/12/E60</f>
        <v>9721.7592592592591</v>
      </c>
      <c r="F73" s="261">
        <f>(F67*1000)/12/F60</f>
        <v>9885.5263157894733</v>
      </c>
      <c r="G73" s="261">
        <f>F73-E73</f>
        <v>163.76705653021418</v>
      </c>
      <c r="H73" s="249">
        <f>F73/E73*100</f>
        <v>101.68454136913788</v>
      </c>
    </row>
    <row r="74" spans="1:12" ht="18" customHeight="1" thickBot="1" x14ac:dyDescent="0.3">
      <c r="A74" s="75" t="s">
        <v>104</v>
      </c>
      <c r="B74" s="248"/>
      <c r="C74" s="262"/>
      <c r="D74" s="262"/>
      <c r="E74" s="262"/>
      <c r="F74" s="262"/>
      <c r="G74" s="262"/>
      <c r="H74" s="250"/>
      <c r="I74" s="52"/>
      <c r="J74" s="52"/>
      <c r="K74" s="52"/>
      <c r="L74" s="52"/>
    </row>
    <row r="75" spans="1:12" ht="23.45" customHeight="1" thickBot="1" x14ac:dyDescent="0.3">
      <c r="A75" s="77" t="s">
        <v>105</v>
      </c>
      <c r="B75" s="184">
        <v>8021</v>
      </c>
      <c r="C75" s="184" t="s">
        <v>23</v>
      </c>
      <c r="D75" s="184" t="s">
        <v>23</v>
      </c>
      <c r="E75" s="184" t="s">
        <v>23</v>
      </c>
      <c r="F75" s="184" t="s">
        <v>23</v>
      </c>
      <c r="G75" s="184" t="s">
        <v>23</v>
      </c>
      <c r="H75" s="184" t="s">
        <v>23</v>
      </c>
    </row>
    <row r="76" spans="1:12" ht="23.45" customHeight="1" thickBot="1" x14ac:dyDescent="0.3">
      <c r="A76" s="77" t="s">
        <v>106</v>
      </c>
      <c r="B76" s="184">
        <v>8022</v>
      </c>
      <c r="C76" s="184" t="s">
        <v>23</v>
      </c>
      <c r="D76" s="184" t="s">
        <v>23</v>
      </c>
      <c r="E76" s="184" t="s">
        <v>23</v>
      </c>
      <c r="F76" s="184" t="s">
        <v>23</v>
      </c>
      <c r="G76" s="184" t="s">
        <v>23</v>
      </c>
      <c r="H76" s="184" t="s">
        <v>23</v>
      </c>
    </row>
    <row r="77" spans="1:12" ht="25.15" customHeight="1" thickBot="1" x14ac:dyDescent="0.3">
      <c r="A77" s="77" t="s">
        <v>100</v>
      </c>
      <c r="B77" s="184">
        <v>8023</v>
      </c>
      <c r="C77" s="169">
        <f>(C70*1000)/12</f>
        <v>29808.333333333332</v>
      </c>
      <c r="D77" s="169">
        <f>(D70*1000)/12</f>
        <v>28716.666666666668</v>
      </c>
      <c r="E77" s="169">
        <f>(E70*1000)/12</f>
        <v>30375</v>
      </c>
      <c r="F77" s="169">
        <f>(F70*1000)/12</f>
        <v>28716.666666666668</v>
      </c>
      <c r="G77" s="169">
        <f>F77-E77</f>
        <v>-1658.3333333333321</v>
      </c>
      <c r="H77" s="61">
        <f>F77/E77*100</f>
        <v>94.540466392318251</v>
      </c>
    </row>
    <row r="78" spans="1:12" ht="21" customHeight="1" thickBot="1" x14ac:dyDescent="0.3">
      <c r="A78" s="82" t="s">
        <v>107</v>
      </c>
      <c r="B78" s="83" t="s">
        <v>108</v>
      </c>
      <c r="C78" s="171">
        <v>27500</v>
      </c>
      <c r="D78" s="173">
        <v>27000</v>
      </c>
      <c r="E78" s="64">
        <v>27000</v>
      </c>
      <c r="F78" s="64">
        <v>27000</v>
      </c>
      <c r="G78" s="88">
        <f>F78-E78</f>
        <v>0</v>
      </c>
      <c r="H78" s="61">
        <f>F78/E78*100</f>
        <v>100</v>
      </c>
    </row>
    <row r="79" spans="1:12" ht="19.149999999999999" customHeight="1" thickBot="1" x14ac:dyDescent="0.3">
      <c r="A79" s="82" t="s">
        <v>109</v>
      </c>
      <c r="B79" s="83" t="s">
        <v>110</v>
      </c>
      <c r="C79" s="171">
        <f>C77-C78</f>
        <v>2308.3333333333321</v>
      </c>
      <c r="D79" s="171">
        <f>D77-D78</f>
        <v>1716.6666666666679</v>
      </c>
      <c r="E79" s="64">
        <f>E77-E78</f>
        <v>3375</v>
      </c>
      <c r="F79" s="169">
        <f>F77-F78</f>
        <v>1716.6666666666679</v>
      </c>
      <c r="G79" s="169">
        <f>F79-E79</f>
        <v>-1658.3333333333321</v>
      </c>
      <c r="H79" s="61">
        <f>F79/E79*100</f>
        <v>50.864197530864232</v>
      </c>
    </row>
    <row r="80" spans="1:12" ht="31.15" customHeight="1" thickBot="1" x14ac:dyDescent="0.3">
      <c r="A80" s="82" t="s">
        <v>111</v>
      </c>
      <c r="B80" s="83" t="s">
        <v>112</v>
      </c>
      <c r="C80" s="184" t="s">
        <v>23</v>
      </c>
      <c r="D80" s="184" t="s">
        <v>23</v>
      </c>
      <c r="E80" s="184" t="s">
        <v>23</v>
      </c>
      <c r="F80" s="184" t="s">
        <v>23</v>
      </c>
      <c r="G80" s="184" t="s">
        <v>23</v>
      </c>
      <c r="H80" s="184" t="s">
        <v>23</v>
      </c>
    </row>
    <row r="81" spans="1:8" ht="21.6" customHeight="1" thickBot="1" x14ac:dyDescent="0.3">
      <c r="A81" s="77" t="s">
        <v>113</v>
      </c>
      <c r="B81" s="184">
        <v>8024</v>
      </c>
      <c r="C81" s="64">
        <f t="shared" ref="C81:F82" si="4">(C71*1000)/12/C65</f>
        <v>14447.222222222221</v>
      </c>
      <c r="D81" s="64">
        <f t="shared" si="4"/>
        <v>16638.888888888887</v>
      </c>
      <c r="E81" s="64">
        <f t="shared" si="4"/>
        <v>15152.777777777779</v>
      </c>
      <c r="F81" s="64">
        <f t="shared" si="4"/>
        <v>16638.888888888887</v>
      </c>
      <c r="G81" s="64">
        <f>F81-E81</f>
        <v>1486.1111111111077</v>
      </c>
      <c r="H81" s="61">
        <f>F81/E81*100</f>
        <v>109.80751604032994</v>
      </c>
    </row>
    <row r="82" spans="1:8" ht="18" customHeight="1" thickBot="1" x14ac:dyDescent="0.3">
      <c r="A82" s="77" t="s">
        <v>114</v>
      </c>
      <c r="B82" s="184">
        <v>8025</v>
      </c>
      <c r="C82" s="64">
        <f t="shared" si="4"/>
        <v>6815.4761904761908</v>
      </c>
      <c r="D82" s="64">
        <f t="shared" si="4"/>
        <v>7279.4444444444443</v>
      </c>
      <c r="E82" s="64">
        <f t="shared" si="4"/>
        <v>7082.7380952380945</v>
      </c>
      <c r="F82" s="64">
        <f t="shared" si="4"/>
        <v>7279.4444444444443</v>
      </c>
      <c r="G82" s="64">
        <f>F82-E82</f>
        <v>196.70634920634984</v>
      </c>
      <c r="H82" s="61">
        <f>F82/E82*100</f>
        <v>102.77726419587081</v>
      </c>
    </row>
    <row r="83" spans="1:8" ht="34.9" customHeight="1" x14ac:dyDescent="0.25">
      <c r="A83" s="258" t="s">
        <v>382</v>
      </c>
      <c r="B83" s="258"/>
      <c r="C83" s="258"/>
      <c r="D83" s="258"/>
      <c r="E83" s="258"/>
      <c r="F83" s="258"/>
      <c r="G83" s="258"/>
      <c r="H83" s="258"/>
    </row>
    <row r="84" spans="1:8" ht="34.9" customHeight="1" x14ac:dyDescent="0.25">
      <c r="A84" s="115"/>
      <c r="B84" s="115"/>
      <c r="C84" s="115"/>
      <c r="D84" s="115"/>
      <c r="E84" s="115"/>
      <c r="F84" s="115"/>
      <c r="G84" s="115"/>
      <c r="H84" s="115"/>
    </row>
    <row r="85" spans="1:8" ht="34.9" customHeight="1" x14ac:dyDescent="0.25">
      <c r="A85" s="115"/>
      <c r="B85" s="115"/>
      <c r="C85" s="115"/>
      <c r="D85" s="115"/>
      <c r="E85" s="115"/>
      <c r="F85" s="115"/>
      <c r="G85" s="115"/>
      <c r="H85" s="115"/>
    </row>
    <row r="86" spans="1:8" ht="39.6" customHeight="1" x14ac:dyDescent="0.25">
      <c r="A86" s="13" t="s">
        <v>115</v>
      </c>
      <c r="B86" s="182" t="s">
        <v>116</v>
      </c>
      <c r="C86" s="259" t="s">
        <v>384</v>
      </c>
      <c r="D86" s="259"/>
      <c r="E86" s="259"/>
      <c r="F86" s="260" t="s">
        <v>383</v>
      </c>
      <c r="G86" s="260"/>
      <c r="H86" s="260"/>
    </row>
  </sheetData>
  <sheetProtection algorithmName="SHA-512" hashValue="lO9Uh8HK5WLHHZAnuCw4826IyiQoUvr6QMCo40/LQEiW3stWXFqUFreMG+eYKUnfcTbv7+BYl5y3A2O1JoQkfQ==" saltValue="jItC7xbVcCWEXT2578tj7g==" spinCount="100000" sheet="1" objects="1" scenarios="1"/>
  <mergeCells count="31">
    <mergeCell ref="A48:H48"/>
    <mergeCell ref="A1:H1"/>
    <mergeCell ref="A2:H2"/>
    <mergeCell ref="A3:H3"/>
    <mergeCell ref="A4:A5"/>
    <mergeCell ref="C4:D4"/>
    <mergeCell ref="E4:H4"/>
    <mergeCell ref="A7:H7"/>
    <mergeCell ref="A13:H13"/>
    <mergeCell ref="A20:H20"/>
    <mergeCell ref="A22:H22"/>
    <mergeCell ref="A30:H30"/>
    <mergeCell ref="A59:H59"/>
    <mergeCell ref="B60:B61"/>
    <mergeCell ref="C60:C61"/>
    <mergeCell ref="D60:D61"/>
    <mergeCell ref="E60:E61"/>
    <mergeCell ref="F60:F61"/>
    <mergeCell ref="G60:G61"/>
    <mergeCell ref="H60:H61"/>
    <mergeCell ref="A83:H83"/>
    <mergeCell ref="C86:E86"/>
    <mergeCell ref="F86:H86"/>
    <mergeCell ref="I66:L66"/>
    <mergeCell ref="B73:B74"/>
    <mergeCell ref="C73:C74"/>
    <mergeCell ref="D73:D74"/>
    <mergeCell ref="E73:E74"/>
    <mergeCell ref="F73:F74"/>
    <mergeCell ref="G73:G74"/>
    <mergeCell ref="H73:H74"/>
  </mergeCells>
  <pageMargins left="0.70866141732283472" right="0.51181102362204722" top="0.15748031496062992" bottom="0.15748031496062992" header="0" footer="0"/>
  <pageSetup paperSize="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0"/>
  <sheetViews>
    <sheetView topLeftCell="A4" workbookViewId="0">
      <selection activeCell="H20" sqref="H20"/>
    </sheetView>
  </sheetViews>
  <sheetFormatPr defaultRowHeight="15" x14ac:dyDescent="0.25"/>
  <cols>
    <col min="1" max="1" width="23" customWidth="1"/>
    <col min="2" max="4" width="9.28515625" customWidth="1"/>
    <col min="5" max="5" width="9.140625" customWidth="1"/>
    <col min="6" max="6" width="8.85546875" customWidth="1"/>
    <col min="7" max="8" width="9.7109375" customWidth="1"/>
    <col min="9" max="9" width="9.140625" customWidth="1"/>
  </cols>
  <sheetData>
    <row r="3" spans="1:13" ht="15.75" x14ac:dyDescent="0.25">
      <c r="A3" s="33" t="s">
        <v>386</v>
      </c>
      <c r="B3" s="33"/>
      <c r="C3" s="33"/>
      <c r="D3" s="33"/>
      <c r="E3" s="33"/>
      <c r="F3" s="33"/>
      <c r="G3" s="33"/>
      <c r="H3" s="33"/>
    </row>
    <row r="4" spans="1:13" ht="15.75" x14ac:dyDescent="0.25">
      <c r="A4" s="33" t="s">
        <v>416</v>
      </c>
      <c r="B4" s="33"/>
      <c r="C4" s="33"/>
      <c r="D4" s="33"/>
      <c r="E4" s="33"/>
      <c r="F4" s="33"/>
      <c r="G4" s="33"/>
      <c r="H4" s="33"/>
    </row>
    <row r="5" spans="1:13" ht="15.75" x14ac:dyDescent="0.25">
      <c r="A5" s="33"/>
      <c r="B5" s="33"/>
      <c r="C5" s="33"/>
      <c r="D5" s="33"/>
      <c r="E5" s="33"/>
      <c r="F5" s="33"/>
      <c r="G5" s="33"/>
      <c r="H5" s="33"/>
    </row>
    <row r="6" spans="1:13" ht="37.15" customHeight="1" x14ac:dyDescent="0.25">
      <c r="A6" s="270" t="s">
        <v>385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</row>
    <row r="7" spans="1:13" ht="15.75" x14ac:dyDescent="0.25">
      <c r="A7" s="266" t="s">
        <v>119</v>
      </c>
      <c r="B7" s="266"/>
      <c r="C7" s="266"/>
      <c r="D7" s="266"/>
      <c r="E7" s="266" t="s">
        <v>120</v>
      </c>
      <c r="F7" s="266"/>
      <c r="G7" s="266"/>
      <c r="H7" s="266"/>
      <c r="I7" s="266" t="s">
        <v>121</v>
      </c>
      <c r="J7" s="266"/>
      <c r="K7" s="266"/>
      <c r="L7" s="266"/>
      <c r="M7" s="266"/>
    </row>
    <row r="8" spans="1:13" ht="15.75" x14ac:dyDescent="0.25">
      <c r="A8" s="271">
        <v>1</v>
      </c>
      <c r="B8" s="272"/>
      <c r="C8" s="272"/>
      <c r="D8" s="273"/>
      <c r="E8" s="271">
        <v>2</v>
      </c>
      <c r="F8" s="272"/>
      <c r="G8" s="272"/>
      <c r="H8" s="273"/>
      <c r="I8" s="271">
        <v>3</v>
      </c>
      <c r="J8" s="272"/>
      <c r="K8" s="272"/>
      <c r="L8" s="272"/>
      <c r="M8" s="273"/>
    </row>
    <row r="9" spans="1:13" ht="15.75" x14ac:dyDescent="0.25">
      <c r="A9" s="263" t="s">
        <v>23</v>
      </c>
      <c r="B9" s="264"/>
      <c r="C9" s="264"/>
      <c r="D9" s="265"/>
      <c r="E9" s="263" t="s">
        <v>23</v>
      </c>
      <c r="F9" s="264"/>
      <c r="G9" s="264"/>
      <c r="H9" s="265"/>
      <c r="I9" s="263" t="s">
        <v>23</v>
      </c>
      <c r="J9" s="264"/>
      <c r="K9" s="264"/>
      <c r="L9" s="264"/>
      <c r="M9" s="265"/>
    </row>
    <row r="10" spans="1:13" ht="15.75" x14ac:dyDescent="0.25">
      <c r="A10" s="37"/>
      <c r="B10" s="38"/>
      <c r="C10" s="38"/>
      <c r="E10" s="37"/>
      <c r="F10" s="38"/>
      <c r="G10" s="38"/>
      <c r="I10" s="37"/>
      <c r="J10" s="38"/>
      <c r="K10" s="38"/>
    </row>
    <row r="11" spans="1:13" ht="15.75" x14ac:dyDescent="0.25">
      <c r="A11" s="37"/>
      <c r="B11" s="38"/>
      <c r="C11" s="38"/>
      <c r="E11" s="37"/>
      <c r="F11" s="38"/>
      <c r="G11" s="38"/>
      <c r="I11" s="37"/>
      <c r="J11" s="38"/>
      <c r="K11" s="38"/>
    </row>
    <row r="12" spans="1:13" ht="15.75" x14ac:dyDescent="0.25">
      <c r="A12" s="37"/>
      <c r="B12" s="38"/>
      <c r="C12" s="38"/>
      <c r="E12" s="37"/>
      <c r="F12" s="38"/>
      <c r="G12" s="38"/>
      <c r="I12" s="37"/>
      <c r="J12" s="38"/>
      <c r="K12" s="38"/>
    </row>
    <row r="13" spans="1:13" ht="16.5" thickBot="1" x14ac:dyDescent="0.3">
      <c r="A13" s="12" t="s">
        <v>122</v>
      </c>
    </row>
    <row r="14" spans="1:13" ht="16.5" thickBot="1" x14ac:dyDescent="0.3">
      <c r="A14" s="274" t="s">
        <v>387</v>
      </c>
      <c r="B14" s="224" t="s">
        <v>123</v>
      </c>
      <c r="C14" s="244"/>
      <c r="D14" s="225"/>
      <c r="E14" s="224" t="s">
        <v>124</v>
      </c>
      <c r="F14" s="244"/>
      <c r="G14" s="225"/>
      <c r="H14" s="224" t="s">
        <v>125</v>
      </c>
      <c r="I14" s="244"/>
      <c r="J14" s="225"/>
      <c r="K14" s="224" t="s">
        <v>126</v>
      </c>
      <c r="L14" s="244"/>
      <c r="M14" s="225"/>
    </row>
    <row r="15" spans="1:13" ht="97.15" customHeight="1" x14ac:dyDescent="0.25">
      <c r="A15" s="275"/>
      <c r="B15" s="267" t="s">
        <v>388</v>
      </c>
      <c r="C15" s="267" t="s">
        <v>130</v>
      </c>
      <c r="D15" s="34" t="s">
        <v>131</v>
      </c>
      <c r="E15" s="34" t="s">
        <v>127</v>
      </c>
      <c r="F15" s="267" t="s">
        <v>130</v>
      </c>
      <c r="G15" s="34" t="s">
        <v>131</v>
      </c>
      <c r="H15" s="34" t="s">
        <v>127</v>
      </c>
      <c r="I15" s="267" t="s">
        <v>130</v>
      </c>
      <c r="J15" s="34" t="s">
        <v>131</v>
      </c>
      <c r="K15" s="34" t="s">
        <v>127</v>
      </c>
      <c r="L15" s="267" t="s">
        <v>134</v>
      </c>
      <c r="M15" s="267" t="s">
        <v>135</v>
      </c>
    </row>
    <row r="16" spans="1:13" ht="30" x14ac:dyDescent="0.25">
      <c r="A16" s="275"/>
      <c r="B16" s="268"/>
      <c r="C16" s="268"/>
      <c r="D16" s="34" t="s">
        <v>132</v>
      </c>
      <c r="E16" s="34" t="s">
        <v>128</v>
      </c>
      <c r="F16" s="268"/>
      <c r="G16" s="34" t="s">
        <v>132</v>
      </c>
      <c r="H16" s="34" t="s">
        <v>128</v>
      </c>
      <c r="I16" s="268"/>
      <c r="J16" s="34" t="s">
        <v>132</v>
      </c>
      <c r="K16" s="34" t="s">
        <v>133</v>
      </c>
      <c r="L16" s="268"/>
      <c r="M16" s="268"/>
    </row>
    <row r="17" spans="1:13" ht="37.9" customHeight="1" thickBot="1" x14ac:dyDescent="0.3">
      <c r="A17" s="276"/>
      <c r="B17" s="269"/>
      <c r="C17" s="269"/>
      <c r="D17" s="35"/>
      <c r="E17" s="36" t="s">
        <v>129</v>
      </c>
      <c r="F17" s="269"/>
      <c r="G17" s="35"/>
      <c r="H17" s="36" t="s">
        <v>129</v>
      </c>
      <c r="I17" s="269"/>
      <c r="J17" s="35"/>
      <c r="K17" s="35"/>
      <c r="L17" s="269"/>
      <c r="M17" s="269"/>
    </row>
    <row r="18" spans="1:13" ht="39.6" customHeight="1" thickBot="1" x14ac:dyDescent="0.3">
      <c r="A18" s="186">
        <v>1</v>
      </c>
      <c r="B18" s="17">
        <v>2</v>
      </c>
      <c r="C18" s="17">
        <v>3</v>
      </c>
      <c r="D18" s="17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7">
        <v>10</v>
      </c>
      <c r="K18" s="17">
        <v>11</v>
      </c>
      <c r="L18" s="17">
        <v>12</v>
      </c>
      <c r="M18" s="17">
        <v>13</v>
      </c>
    </row>
    <row r="19" spans="1:13" ht="39" customHeight="1" thickBot="1" x14ac:dyDescent="0.3">
      <c r="A19" s="18" t="s">
        <v>17</v>
      </c>
      <c r="B19" s="84">
        <f>'Таб.3 фін.рез. рік'!E8</f>
        <v>3866.7</v>
      </c>
      <c r="C19" s="84" t="s">
        <v>23</v>
      </c>
      <c r="D19" s="84" t="s">
        <v>23</v>
      </c>
      <c r="E19" s="84">
        <f>'Таб.3 фін.рез. рік'!F8</f>
        <v>3948.7</v>
      </c>
      <c r="F19" s="84" t="s">
        <v>23</v>
      </c>
      <c r="G19" s="84" t="s">
        <v>23</v>
      </c>
      <c r="H19" s="85">
        <f>E19-B19</f>
        <v>82</v>
      </c>
      <c r="I19" s="84" t="s">
        <v>23</v>
      </c>
      <c r="J19" s="84" t="s">
        <v>23</v>
      </c>
      <c r="K19" s="85">
        <f>E19/B19*100</f>
        <v>102.12067137352263</v>
      </c>
      <c r="L19" s="84" t="s">
        <v>23</v>
      </c>
      <c r="M19" s="84" t="s">
        <v>23</v>
      </c>
    </row>
    <row r="20" spans="1:13" ht="42.6" customHeight="1" thickBot="1" x14ac:dyDescent="0.3">
      <c r="A20" s="19" t="s">
        <v>136</v>
      </c>
      <c r="B20" s="86">
        <f>B19</f>
        <v>3866.7</v>
      </c>
      <c r="C20" s="84" t="s">
        <v>23</v>
      </c>
      <c r="D20" s="84" t="s">
        <v>23</v>
      </c>
      <c r="E20" s="86">
        <f>E19</f>
        <v>3948.7</v>
      </c>
      <c r="F20" s="84" t="s">
        <v>23</v>
      </c>
      <c r="G20" s="84" t="s">
        <v>23</v>
      </c>
      <c r="H20" s="87">
        <f>E20-B20</f>
        <v>82</v>
      </c>
      <c r="I20" s="86" t="s">
        <v>23</v>
      </c>
      <c r="J20" s="86" t="s">
        <v>23</v>
      </c>
      <c r="K20" s="87">
        <f>E20/B20*100</f>
        <v>102.12067137352263</v>
      </c>
      <c r="L20" s="84" t="s">
        <v>23</v>
      </c>
      <c r="M20" s="84" t="s">
        <v>23</v>
      </c>
    </row>
  </sheetData>
  <sheetProtection password="CC19" sheet="1" objects="1" scenarios="1"/>
  <mergeCells count="21">
    <mergeCell ref="A6:M6"/>
    <mergeCell ref="A7:D7"/>
    <mergeCell ref="E7:H7"/>
    <mergeCell ref="I7:M7"/>
    <mergeCell ref="A8:D8"/>
    <mergeCell ref="E8:H8"/>
    <mergeCell ref="I8:M8"/>
    <mergeCell ref="F15:F17"/>
    <mergeCell ref="I15:I17"/>
    <mergeCell ref="L15:L17"/>
    <mergeCell ref="M15:M17"/>
    <mergeCell ref="A9:D9"/>
    <mergeCell ref="E9:H9"/>
    <mergeCell ref="I9:M9"/>
    <mergeCell ref="A14:A17"/>
    <mergeCell ref="B14:D14"/>
    <mergeCell ref="E14:G14"/>
    <mergeCell ref="H14:J14"/>
    <mergeCell ref="K14:M14"/>
    <mergeCell ref="B15:B17"/>
    <mergeCell ref="C15:C17"/>
  </mergeCells>
  <pageMargins left="0.51181102362204722" right="0.31496062992125984" top="0.15748031496062992" bottom="0.15748031496062992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5"/>
  <sheetViews>
    <sheetView topLeftCell="A85" workbookViewId="0">
      <selection activeCell="G8" sqref="G8"/>
    </sheetView>
  </sheetViews>
  <sheetFormatPr defaultRowHeight="15" x14ac:dyDescent="0.25"/>
  <cols>
    <col min="1" max="1" width="36" customWidth="1"/>
    <col min="2" max="2" width="8.42578125" customWidth="1"/>
    <col min="3" max="3" width="10.7109375" customWidth="1"/>
    <col min="4" max="4" width="10.140625" customWidth="1"/>
    <col min="5" max="5" width="9.7109375" customWidth="1"/>
    <col min="6" max="6" width="10" customWidth="1"/>
    <col min="7" max="7" width="12.28515625" customWidth="1"/>
    <col min="8" max="8" width="13.28515625" customWidth="1"/>
    <col min="9" max="9" width="17.5703125" customWidth="1"/>
    <col min="10" max="10" width="29.7109375" customWidth="1"/>
  </cols>
  <sheetData>
    <row r="1" spans="1:9" ht="15.75" thickBot="1" x14ac:dyDescent="0.3">
      <c r="I1" t="s">
        <v>405</v>
      </c>
    </row>
    <row r="2" spans="1:9" ht="16.5" thickBot="1" x14ac:dyDescent="0.3">
      <c r="A2" s="288" t="s">
        <v>404</v>
      </c>
      <c r="B2" s="289"/>
      <c r="C2" s="289"/>
      <c r="D2" s="289"/>
      <c r="E2" s="289"/>
      <c r="F2" s="289"/>
      <c r="G2" s="289"/>
      <c r="H2" s="289"/>
      <c r="I2" s="290"/>
    </row>
    <row r="3" spans="1:9" ht="43.9" customHeight="1" thickBot="1" x14ac:dyDescent="0.3">
      <c r="A3" s="287" t="s">
        <v>36</v>
      </c>
      <c r="B3" s="287" t="s">
        <v>138</v>
      </c>
      <c r="C3" s="219" t="s">
        <v>139</v>
      </c>
      <c r="D3" s="220"/>
      <c r="E3" s="219" t="s">
        <v>420</v>
      </c>
      <c r="F3" s="277"/>
      <c r="G3" s="277"/>
      <c r="H3" s="277"/>
      <c r="I3" s="220"/>
    </row>
    <row r="4" spans="1:9" ht="43.15" customHeight="1" x14ac:dyDescent="0.25">
      <c r="A4" s="287"/>
      <c r="B4" s="287"/>
      <c r="C4" s="242" t="s">
        <v>140</v>
      </c>
      <c r="D4" s="242" t="s">
        <v>141</v>
      </c>
      <c r="E4" s="242" t="s">
        <v>42</v>
      </c>
      <c r="F4" s="242" t="s">
        <v>43</v>
      </c>
      <c r="G4" s="242" t="s">
        <v>44</v>
      </c>
      <c r="H4" s="242" t="s">
        <v>142</v>
      </c>
      <c r="I4" s="11" t="s">
        <v>143</v>
      </c>
    </row>
    <row r="5" spans="1:9" ht="44.45" customHeight="1" thickBot="1" x14ac:dyDescent="0.3">
      <c r="A5" s="243"/>
      <c r="B5" s="243"/>
      <c r="C5" s="243"/>
      <c r="D5" s="243"/>
      <c r="E5" s="243"/>
      <c r="F5" s="243"/>
      <c r="G5" s="243"/>
      <c r="H5" s="243"/>
      <c r="I5" s="54" t="s">
        <v>144</v>
      </c>
    </row>
    <row r="6" spans="1:9" ht="15" customHeight="1" thickBot="1" x14ac:dyDescent="0.3">
      <c r="A6" s="55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</row>
    <row r="7" spans="1:9" ht="19.899999999999999" customHeight="1" thickBot="1" x14ac:dyDescent="0.3">
      <c r="A7" s="282" t="s">
        <v>145</v>
      </c>
      <c r="B7" s="283"/>
      <c r="C7" s="283"/>
      <c r="D7" s="283"/>
      <c r="E7" s="283"/>
      <c r="F7" s="283"/>
      <c r="G7" s="283"/>
      <c r="H7" s="283"/>
      <c r="I7" s="284"/>
    </row>
    <row r="8" spans="1:9" ht="31.9" customHeight="1" thickBot="1" x14ac:dyDescent="0.3">
      <c r="A8" s="75" t="s">
        <v>47</v>
      </c>
      <c r="B8" s="63">
        <v>1000</v>
      </c>
      <c r="C8" s="96">
        <f>'Таб.3 фін.рез.4 кв.'!C8</f>
        <v>3705.5</v>
      </c>
      <c r="D8" s="96">
        <f>F8</f>
        <v>3948.7</v>
      </c>
      <c r="E8" s="69">
        <v>3866.7</v>
      </c>
      <c r="F8" s="96">
        <f>'Таб.3 фін.рез.4 кв.'!D8</f>
        <v>3948.7</v>
      </c>
      <c r="G8" s="62">
        <f>F8-E8</f>
        <v>82</v>
      </c>
      <c r="H8" s="76">
        <f>F8/E8*100</f>
        <v>102.12067137352263</v>
      </c>
      <c r="I8" s="60" t="s">
        <v>23</v>
      </c>
    </row>
    <row r="9" spans="1:9" ht="33" customHeight="1" thickBot="1" x14ac:dyDescent="0.3">
      <c r="A9" s="75" t="s">
        <v>48</v>
      </c>
      <c r="B9" s="63">
        <v>1010</v>
      </c>
      <c r="C9" s="95">
        <f>'Таб.3 фін.рез.4 кв.'!C9</f>
        <v>3502.5000000000005</v>
      </c>
      <c r="D9" s="96">
        <f t="shared" ref="D9:D14" si="0">F9</f>
        <v>3702.3</v>
      </c>
      <c r="E9" s="63">
        <f>SUM(E10:E19)</f>
        <v>3714.6000000000004</v>
      </c>
      <c r="F9" s="96">
        <f>'Таб.3 фін.рез.4 кв.'!D9</f>
        <v>3702.3</v>
      </c>
      <c r="G9" s="63">
        <f>SUM(G10:G19)</f>
        <v>-12.299999999999955</v>
      </c>
      <c r="H9" s="76">
        <f>F9/E9*100</f>
        <v>99.668874172185426</v>
      </c>
      <c r="I9" s="60" t="s">
        <v>23</v>
      </c>
    </row>
    <row r="10" spans="1:9" ht="31.15" customHeight="1" thickBot="1" x14ac:dyDescent="0.3">
      <c r="A10" s="77" t="s">
        <v>146</v>
      </c>
      <c r="B10" s="60">
        <v>1011</v>
      </c>
      <c r="C10" s="94">
        <f>'Таб.3 фін.рез.4 кв.'!C10</f>
        <v>46</v>
      </c>
      <c r="D10" s="94">
        <f t="shared" si="0"/>
        <v>44</v>
      </c>
      <c r="E10" s="58">
        <v>36.5</v>
      </c>
      <c r="F10" s="94">
        <f>'Таб.3 фін.рез.4 кв.'!D10</f>
        <v>44</v>
      </c>
      <c r="G10" s="61">
        <f>F10-E10</f>
        <v>7.5</v>
      </c>
      <c r="H10" s="88">
        <f>F10/E10*100</f>
        <v>120.54794520547945</v>
      </c>
      <c r="I10" s="60" t="s">
        <v>23</v>
      </c>
    </row>
    <row r="11" spans="1:9" ht="18" customHeight="1" thickBot="1" x14ac:dyDescent="0.3">
      <c r="A11" s="77" t="s">
        <v>147</v>
      </c>
      <c r="B11" s="60">
        <v>1012</v>
      </c>
      <c r="C11" s="95" t="str">
        <f>'Таб.3 фін.рез.4 кв.'!C11</f>
        <v>-</v>
      </c>
      <c r="D11" s="95" t="str">
        <f t="shared" si="0"/>
        <v>-</v>
      </c>
      <c r="E11" s="59" t="s">
        <v>148</v>
      </c>
      <c r="F11" s="94" t="str">
        <f>'Таб.3 фін.рез.4 кв.'!D11</f>
        <v>-</v>
      </c>
      <c r="G11" s="60" t="s">
        <v>23</v>
      </c>
      <c r="H11" s="88" t="s">
        <v>23</v>
      </c>
      <c r="I11" s="60" t="s">
        <v>23</v>
      </c>
    </row>
    <row r="12" spans="1:9" ht="21" customHeight="1" thickBot="1" x14ac:dyDescent="0.3">
      <c r="A12" s="77" t="s">
        <v>149</v>
      </c>
      <c r="B12" s="60">
        <v>1013</v>
      </c>
      <c r="C12" s="80">
        <f>'Таб.3 фін.рез.4 кв.'!C12</f>
        <v>502.1</v>
      </c>
      <c r="D12" s="94">
        <f t="shared" si="0"/>
        <v>473.9</v>
      </c>
      <c r="E12" s="59">
        <v>530.9</v>
      </c>
      <c r="F12" s="94">
        <f>'Таб.3 фін.рез.4 кв.'!D12</f>
        <v>473.9</v>
      </c>
      <c r="G12" s="61">
        <f t="shared" ref="G12:G14" si="1">F12-E12</f>
        <v>-57</v>
      </c>
      <c r="H12" s="88">
        <f t="shared" ref="H12:H14" si="2">F12/E12*100</f>
        <v>89.263514786212099</v>
      </c>
      <c r="I12" s="60" t="s">
        <v>23</v>
      </c>
    </row>
    <row r="13" spans="1:9" ht="21.6" customHeight="1" thickBot="1" x14ac:dyDescent="0.3">
      <c r="A13" s="77" t="s">
        <v>103</v>
      </c>
      <c r="B13" s="60">
        <v>1014</v>
      </c>
      <c r="C13" s="94">
        <f>'Таб.3 фін.рез.4 кв.'!C13</f>
        <v>2022.8</v>
      </c>
      <c r="D13" s="94">
        <f t="shared" si="0"/>
        <v>2253.9</v>
      </c>
      <c r="E13" s="58">
        <v>2099.9</v>
      </c>
      <c r="F13" s="94">
        <f>'Таб.3 фін.рез.4 кв.'!D13</f>
        <v>2253.9</v>
      </c>
      <c r="G13" s="61">
        <f t="shared" si="1"/>
        <v>154</v>
      </c>
      <c r="H13" s="88">
        <f t="shared" si="2"/>
        <v>107.33368255631221</v>
      </c>
      <c r="I13" s="60" t="s">
        <v>23</v>
      </c>
    </row>
    <row r="14" spans="1:9" ht="23.45" customHeight="1" thickBot="1" x14ac:dyDescent="0.3">
      <c r="A14" s="77" t="s">
        <v>150</v>
      </c>
      <c r="B14" s="60">
        <v>1015</v>
      </c>
      <c r="C14" s="80">
        <f>'Таб.3 фін.рез.4 кв.'!C14</f>
        <v>451.3</v>
      </c>
      <c r="D14" s="94">
        <f t="shared" si="0"/>
        <v>513.1</v>
      </c>
      <c r="E14" s="58">
        <v>451</v>
      </c>
      <c r="F14" s="94">
        <f>'Таб.3 фін.рез.4 кв.'!D14</f>
        <v>513.1</v>
      </c>
      <c r="G14" s="60">
        <f t="shared" si="1"/>
        <v>62.100000000000023</v>
      </c>
      <c r="H14" s="88">
        <f t="shared" si="2"/>
        <v>113.76940133037694</v>
      </c>
      <c r="I14" s="60" t="s">
        <v>23</v>
      </c>
    </row>
    <row r="15" spans="1:9" ht="47.25" x14ac:dyDescent="0.25">
      <c r="A15" s="89" t="s">
        <v>151</v>
      </c>
      <c r="B15" s="254">
        <v>1016</v>
      </c>
      <c r="C15" s="356">
        <f>'Таб.3 фін.рез.4 кв.'!C15:C16</f>
        <v>188.7</v>
      </c>
      <c r="D15" s="354">
        <f>F15</f>
        <v>10.3</v>
      </c>
      <c r="E15" s="278">
        <v>152.4</v>
      </c>
      <c r="F15" s="354">
        <f>'Таб.3 фін.рез.4 кв.'!D15:D16</f>
        <v>10.3</v>
      </c>
      <c r="G15" s="358">
        <f>F15-E15</f>
        <v>-142.1</v>
      </c>
      <c r="H15" s="285">
        <f>F15/E15*100</f>
        <v>6.758530183727034</v>
      </c>
      <c r="I15" s="254" t="s">
        <v>23</v>
      </c>
    </row>
    <row r="16" spans="1:9" ht="47.45" customHeight="1" thickBot="1" x14ac:dyDescent="0.3">
      <c r="A16" s="77" t="s">
        <v>152</v>
      </c>
      <c r="B16" s="255"/>
      <c r="C16" s="357"/>
      <c r="D16" s="355"/>
      <c r="E16" s="279"/>
      <c r="F16" s="355"/>
      <c r="G16" s="359"/>
      <c r="H16" s="286"/>
      <c r="I16" s="255"/>
    </row>
    <row r="17" spans="1:9" ht="35.450000000000003" customHeight="1" thickBot="1" x14ac:dyDescent="0.3">
      <c r="A17" s="77" t="s">
        <v>153</v>
      </c>
      <c r="B17" s="60">
        <v>1017</v>
      </c>
      <c r="C17" s="80">
        <f>'Таб.3 фін.рез.4 кв.'!C17</f>
        <v>117.8</v>
      </c>
      <c r="D17" s="94">
        <f>F17</f>
        <v>101</v>
      </c>
      <c r="E17" s="59">
        <v>120.9</v>
      </c>
      <c r="F17" s="94">
        <f>'Таб.3 фін.рез.4 кв.'!D17</f>
        <v>101</v>
      </c>
      <c r="G17" s="60">
        <f>F17-E17</f>
        <v>-19.900000000000006</v>
      </c>
      <c r="H17" s="88">
        <f>F17/E17*100</f>
        <v>83.54011579818031</v>
      </c>
      <c r="I17" s="60" t="s">
        <v>23</v>
      </c>
    </row>
    <row r="18" spans="1:9" ht="23.45" customHeight="1" thickBot="1" x14ac:dyDescent="0.3">
      <c r="A18" s="77" t="s">
        <v>154</v>
      </c>
      <c r="B18" s="60">
        <v>1018</v>
      </c>
      <c r="C18" s="80" t="str">
        <f>'Таб.3 фін.рез.4 кв.'!C18</f>
        <v>-</v>
      </c>
      <c r="D18" s="80" t="str">
        <f t="shared" ref="D18:D21" si="3">F18</f>
        <v>-</v>
      </c>
      <c r="E18" s="59" t="s">
        <v>23</v>
      </c>
      <c r="F18" s="80" t="str">
        <f>'Таб.3 фін.рез.4 кв.'!D18</f>
        <v>-</v>
      </c>
      <c r="G18" s="60" t="s">
        <v>23</v>
      </c>
      <c r="H18" s="60" t="s">
        <v>23</v>
      </c>
      <c r="I18" s="60" t="s">
        <v>23</v>
      </c>
    </row>
    <row r="19" spans="1:9" ht="26.45" customHeight="1" thickBot="1" x14ac:dyDescent="0.3">
      <c r="A19" s="129" t="s">
        <v>155</v>
      </c>
      <c r="B19" s="131">
        <v>1019</v>
      </c>
      <c r="C19" s="162">
        <f>'Таб.3 фін.рез.4 кв.'!C19</f>
        <v>173.8</v>
      </c>
      <c r="D19" s="94">
        <f t="shared" si="3"/>
        <v>306.10000000000002</v>
      </c>
      <c r="E19" s="144">
        <v>323</v>
      </c>
      <c r="F19" s="94">
        <f>'Таб.3 фін.рез.4 кв.'!D19</f>
        <v>306.10000000000002</v>
      </c>
      <c r="G19" s="148">
        <f>F19-E19</f>
        <v>-16.899999999999977</v>
      </c>
      <c r="H19" s="148">
        <f>F19/E19*100</f>
        <v>94.767801857585141</v>
      </c>
      <c r="I19" s="131" t="s">
        <v>23</v>
      </c>
    </row>
    <row r="20" spans="1:9" ht="16.5" thickBot="1" x14ac:dyDescent="0.3">
      <c r="A20" s="136" t="s">
        <v>156</v>
      </c>
      <c r="B20" s="137">
        <v>1020</v>
      </c>
      <c r="C20" s="166">
        <f>'Таб.3 фін.рез.4 кв.'!C20</f>
        <v>202.99999999999955</v>
      </c>
      <c r="D20" s="172">
        <f t="shared" si="3"/>
        <v>246.39999999999964</v>
      </c>
      <c r="E20" s="137">
        <f>E8-E9</f>
        <v>152.09999999999945</v>
      </c>
      <c r="F20" s="172">
        <f>'Таб.3 фін.рез.4 кв.'!D20</f>
        <v>246.39999999999964</v>
      </c>
      <c r="G20" s="147">
        <f>G8-G9</f>
        <v>94.299999999999955</v>
      </c>
      <c r="H20" s="147">
        <f>F20/E20*100</f>
        <v>161.99868507560848</v>
      </c>
      <c r="I20" s="128" t="s">
        <v>23</v>
      </c>
    </row>
    <row r="21" spans="1:9" ht="32.25" thickBot="1" x14ac:dyDescent="0.3">
      <c r="A21" s="75" t="s">
        <v>157</v>
      </c>
      <c r="B21" s="63">
        <v>1030</v>
      </c>
      <c r="C21" s="95">
        <f>'Таб.3 фін.рез.4 кв.'!C21</f>
        <v>104.19999999999999</v>
      </c>
      <c r="D21" s="96">
        <f t="shared" si="3"/>
        <v>69.2</v>
      </c>
      <c r="E21" s="76">
        <f>SUM(E22:E45)</f>
        <v>94.8</v>
      </c>
      <c r="F21" s="96">
        <f>'Таб.3 фін.рез.4 кв.'!D21</f>
        <v>69.2</v>
      </c>
      <c r="G21" s="76">
        <f>SUM(G22:G45)</f>
        <v>-25.600000000000005</v>
      </c>
      <c r="H21" s="76">
        <f>F21/E21*100</f>
        <v>72.995780590717303</v>
      </c>
      <c r="I21" s="60" t="s">
        <v>23</v>
      </c>
    </row>
    <row r="22" spans="1:9" ht="32.450000000000003" customHeight="1" thickBot="1" x14ac:dyDescent="0.3">
      <c r="A22" s="77" t="s">
        <v>158</v>
      </c>
      <c r="B22" s="60">
        <v>1031</v>
      </c>
      <c r="C22" s="95" t="str">
        <f>'Таб.3 фін.рез.4 кв.'!C22</f>
        <v>-</v>
      </c>
      <c r="D22" s="80" t="str">
        <f>F22</f>
        <v>-</v>
      </c>
      <c r="E22" s="60" t="s">
        <v>23</v>
      </c>
      <c r="F22" s="96" t="str">
        <f>'Таб.3 фін.рез.4 кв.'!D22</f>
        <v>-</v>
      </c>
      <c r="G22" s="60" t="s">
        <v>23</v>
      </c>
      <c r="H22" s="60" t="s">
        <v>23</v>
      </c>
      <c r="I22" s="60" t="s">
        <v>23</v>
      </c>
    </row>
    <row r="23" spans="1:9" ht="33.6" customHeight="1" thickBot="1" x14ac:dyDescent="0.3">
      <c r="A23" s="77" t="s">
        <v>159</v>
      </c>
      <c r="B23" s="60">
        <v>1032</v>
      </c>
      <c r="C23" s="95" t="str">
        <f>'Таб.3 фін.рез.4 кв.'!C23</f>
        <v>-</v>
      </c>
      <c r="D23" s="80" t="str">
        <f t="shared" ref="D23:D29" si="4">F23</f>
        <v>-</v>
      </c>
      <c r="E23" s="60" t="s">
        <v>23</v>
      </c>
      <c r="F23" s="96" t="str">
        <f>'Таб.3 фін.рез.4 кв.'!D23</f>
        <v>-</v>
      </c>
      <c r="G23" s="60" t="s">
        <v>23</v>
      </c>
      <c r="H23" s="60" t="s">
        <v>23</v>
      </c>
      <c r="I23" s="60" t="s">
        <v>23</v>
      </c>
    </row>
    <row r="24" spans="1:9" ht="19.899999999999999" customHeight="1" thickBot="1" x14ac:dyDescent="0.3">
      <c r="A24" s="77" t="s">
        <v>160</v>
      </c>
      <c r="B24" s="60">
        <v>1033</v>
      </c>
      <c r="C24" s="95" t="str">
        <f>'Таб.3 фін.рез.4 кв.'!C24</f>
        <v>-</v>
      </c>
      <c r="D24" s="80" t="str">
        <f t="shared" si="4"/>
        <v>-</v>
      </c>
      <c r="E24" s="60" t="s">
        <v>23</v>
      </c>
      <c r="F24" s="96" t="str">
        <f>'Таб.3 фін.рез.4 кв.'!D24</f>
        <v>-</v>
      </c>
      <c r="G24" s="60" t="s">
        <v>23</v>
      </c>
      <c r="H24" s="60" t="s">
        <v>23</v>
      </c>
      <c r="I24" s="60" t="s">
        <v>23</v>
      </c>
    </row>
    <row r="25" spans="1:9" ht="19.149999999999999" customHeight="1" thickBot="1" x14ac:dyDescent="0.3">
      <c r="A25" s="77" t="s">
        <v>161</v>
      </c>
      <c r="B25" s="60">
        <v>1034</v>
      </c>
      <c r="C25" s="95" t="str">
        <f>'Таб.3 фін.рез.4 кв.'!C25</f>
        <v>-</v>
      </c>
      <c r="D25" s="80" t="str">
        <f t="shared" si="4"/>
        <v>-</v>
      </c>
      <c r="E25" s="60" t="s">
        <v>23</v>
      </c>
      <c r="F25" s="96" t="str">
        <f>'Таб.3 фін.рез.4 кв.'!D25</f>
        <v>-</v>
      </c>
      <c r="G25" s="60" t="s">
        <v>23</v>
      </c>
      <c r="H25" s="60" t="s">
        <v>23</v>
      </c>
      <c r="I25" s="60" t="s">
        <v>23</v>
      </c>
    </row>
    <row r="26" spans="1:9" ht="19.899999999999999" customHeight="1" thickBot="1" x14ac:dyDescent="0.3">
      <c r="A26" s="77" t="s">
        <v>162</v>
      </c>
      <c r="B26" s="60">
        <v>1035</v>
      </c>
      <c r="C26" s="94">
        <f>'Таб.3 фін.рез.4 кв.'!C26</f>
        <v>35</v>
      </c>
      <c r="D26" s="94">
        <f t="shared" si="4"/>
        <v>32</v>
      </c>
      <c r="E26" s="66">
        <v>32</v>
      </c>
      <c r="F26" s="94">
        <f>'Таб.3 фін.рез.4 кв.'!D26</f>
        <v>32</v>
      </c>
      <c r="G26" s="88">
        <f>F26-E26</f>
        <v>0</v>
      </c>
      <c r="H26" s="88">
        <f>F26/E26*100</f>
        <v>100</v>
      </c>
      <c r="I26" s="60" t="s">
        <v>23</v>
      </c>
    </row>
    <row r="27" spans="1:9" ht="19.899999999999999" customHeight="1" thickBot="1" x14ac:dyDescent="0.3">
      <c r="A27" s="77" t="s">
        <v>163</v>
      </c>
      <c r="B27" s="60">
        <v>1036</v>
      </c>
      <c r="C27" s="95" t="str">
        <f>'Таб.3 фін.рез.4 кв.'!C27</f>
        <v>-</v>
      </c>
      <c r="D27" s="80" t="str">
        <f t="shared" si="4"/>
        <v>-</v>
      </c>
      <c r="E27" s="60" t="s">
        <v>23</v>
      </c>
      <c r="F27" s="96" t="str">
        <f>'Таб.3 фін.рез.4 кв.'!D27</f>
        <v>-</v>
      </c>
      <c r="G27" s="60" t="s">
        <v>23</v>
      </c>
      <c r="H27" s="60" t="s">
        <v>23</v>
      </c>
      <c r="I27" s="60" t="s">
        <v>23</v>
      </c>
    </row>
    <row r="28" spans="1:9" ht="20.45" customHeight="1" thickBot="1" x14ac:dyDescent="0.3">
      <c r="A28" s="77" t="s">
        <v>164</v>
      </c>
      <c r="B28" s="60">
        <v>1037</v>
      </c>
      <c r="C28" s="95" t="str">
        <f>'Таб.3 фін.рез.4 кв.'!C28</f>
        <v>-</v>
      </c>
      <c r="D28" s="80" t="str">
        <f t="shared" si="4"/>
        <v>-</v>
      </c>
      <c r="E28" s="60" t="s">
        <v>23</v>
      </c>
      <c r="F28" s="96" t="str">
        <f>'Таб.3 фін.рез.4 кв.'!D28</f>
        <v>-</v>
      </c>
      <c r="G28" s="60" t="s">
        <v>23</v>
      </c>
      <c r="H28" s="60" t="s">
        <v>23</v>
      </c>
      <c r="I28" s="60" t="s">
        <v>23</v>
      </c>
    </row>
    <row r="29" spans="1:9" ht="23.45" customHeight="1" thickBot="1" x14ac:dyDescent="0.3">
      <c r="A29" s="77" t="s">
        <v>165</v>
      </c>
      <c r="B29" s="60">
        <v>1038</v>
      </c>
      <c r="C29" s="95" t="str">
        <f>'Таб.3 фін.рез.4 кв.'!C29</f>
        <v>-</v>
      </c>
      <c r="D29" s="80" t="str">
        <f t="shared" si="4"/>
        <v>-</v>
      </c>
      <c r="E29" s="60" t="s">
        <v>23</v>
      </c>
      <c r="F29" s="96" t="str">
        <f>'Таб.3 фін.рез.4 кв.'!D29</f>
        <v>-</v>
      </c>
      <c r="G29" s="60" t="s">
        <v>23</v>
      </c>
      <c r="H29" s="60" t="s">
        <v>23</v>
      </c>
      <c r="I29" s="60" t="s">
        <v>23</v>
      </c>
    </row>
    <row r="30" spans="1:9" ht="20.45" customHeight="1" thickBot="1" x14ac:dyDescent="0.3">
      <c r="A30" s="77" t="s">
        <v>166</v>
      </c>
      <c r="B30" s="60">
        <v>1039</v>
      </c>
      <c r="C30" s="95" t="str">
        <f>'Таб.3 фін.рез.4 кв.'!C30</f>
        <v>-</v>
      </c>
      <c r="D30" s="94" t="str">
        <f t="shared" ref="D30" si="5">F30</f>
        <v>-</v>
      </c>
      <c r="E30" s="60" t="s">
        <v>23</v>
      </c>
      <c r="F30" s="96" t="str">
        <f>'Таб.3 фін.рез.4 кв.'!D30</f>
        <v>-</v>
      </c>
      <c r="G30" s="60" t="s">
        <v>23</v>
      </c>
      <c r="H30" s="60" t="s">
        <v>23</v>
      </c>
      <c r="I30" s="60" t="s">
        <v>23</v>
      </c>
    </row>
    <row r="31" spans="1:9" ht="31.5" x14ac:dyDescent="0.25">
      <c r="A31" s="89" t="s">
        <v>167</v>
      </c>
      <c r="B31" s="254">
        <v>1040</v>
      </c>
      <c r="C31" s="356" t="str">
        <f>'Таб.3 фін.рез.4 кв.'!C31:C32</f>
        <v>-</v>
      </c>
      <c r="D31" s="356" t="str">
        <f>F31</f>
        <v>-</v>
      </c>
      <c r="E31" s="254" t="s">
        <v>23</v>
      </c>
      <c r="F31" s="356" t="str">
        <f>'Таб.3 фін.рез.4 кв.'!D31:D32</f>
        <v>-</v>
      </c>
      <c r="G31" s="254" t="s">
        <v>23</v>
      </c>
      <c r="H31" s="254" t="s">
        <v>23</v>
      </c>
      <c r="I31" s="254" t="s">
        <v>23</v>
      </c>
    </row>
    <row r="32" spans="1:9" ht="32.450000000000003" customHeight="1" thickBot="1" x14ac:dyDescent="0.3">
      <c r="A32" s="77" t="s">
        <v>168</v>
      </c>
      <c r="B32" s="255"/>
      <c r="C32" s="357"/>
      <c r="D32" s="357"/>
      <c r="E32" s="255"/>
      <c r="F32" s="357"/>
      <c r="G32" s="255"/>
      <c r="H32" s="255"/>
      <c r="I32" s="255"/>
    </row>
    <row r="33" spans="1:9" ht="61.9" customHeight="1" thickBot="1" x14ac:dyDescent="0.3">
      <c r="A33" s="77" t="s">
        <v>169</v>
      </c>
      <c r="B33" s="60">
        <v>1041</v>
      </c>
      <c r="C33" s="80" t="str">
        <f>'Таб.3 фін.рез.4 кв.'!C33</f>
        <v>-</v>
      </c>
      <c r="D33" s="80" t="str">
        <f>F33</f>
        <v>-</v>
      </c>
      <c r="E33" s="60" t="s">
        <v>23</v>
      </c>
      <c r="F33" s="80" t="str">
        <f>'Таб.3 фін.рез.4 кв.'!D33</f>
        <v>-</v>
      </c>
      <c r="G33" s="60" t="s">
        <v>23</v>
      </c>
      <c r="H33" s="60" t="s">
        <v>23</v>
      </c>
      <c r="I33" s="60" t="s">
        <v>23</v>
      </c>
    </row>
    <row r="34" spans="1:9" ht="47.45" customHeight="1" thickBot="1" x14ac:dyDescent="0.3">
      <c r="A34" s="77" t="s">
        <v>170</v>
      </c>
      <c r="B34" s="60">
        <v>1042</v>
      </c>
      <c r="C34" s="80" t="str">
        <f>'Таб.3 фін.рез.4 кв.'!C34</f>
        <v>-</v>
      </c>
      <c r="D34" s="80" t="str">
        <f>F34</f>
        <v>-</v>
      </c>
      <c r="E34" s="60" t="s">
        <v>23</v>
      </c>
      <c r="F34" s="80" t="str">
        <f>'Таб.3 фін.рез.4 кв.'!D34</f>
        <v>-</v>
      </c>
      <c r="G34" s="60" t="s">
        <v>23</v>
      </c>
      <c r="H34" s="60" t="s">
        <v>23</v>
      </c>
      <c r="I34" s="60" t="s">
        <v>23</v>
      </c>
    </row>
    <row r="35" spans="1:9" ht="32.25" thickBot="1" x14ac:dyDescent="0.3">
      <c r="A35" s="77" t="s">
        <v>171</v>
      </c>
      <c r="B35" s="60">
        <v>1043</v>
      </c>
      <c r="C35" s="80" t="str">
        <f>'Таб.3 фін.рез.4 кв.'!C35</f>
        <v>-</v>
      </c>
      <c r="D35" s="80" t="str">
        <f>F35</f>
        <v>-</v>
      </c>
      <c r="E35" s="60" t="s">
        <v>23</v>
      </c>
      <c r="F35" s="80" t="str">
        <f>'Таб.3 фін.рез.4 кв.'!D35</f>
        <v>-</v>
      </c>
      <c r="G35" s="60" t="s">
        <v>23</v>
      </c>
      <c r="H35" s="60" t="s">
        <v>23</v>
      </c>
      <c r="I35" s="60" t="s">
        <v>23</v>
      </c>
    </row>
    <row r="36" spans="1:9" ht="19.899999999999999" customHeight="1" thickBot="1" x14ac:dyDescent="0.3">
      <c r="A36" s="77" t="s">
        <v>172</v>
      </c>
      <c r="B36" s="60">
        <v>1044</v>
      </c>
      <c r="C36" s="80">
        <f>'Таб.3 фін.рез.4 кв.'!C36</f>
        <v>37.799999999999997</v>
      </c>
      <c r="D36" s="94">
        <f>F36</f>
        <v>8.4</v>
      </c>
      <c r="E36" s="59">
        <v>20.100000000000001</v>
      </c>
      <c r="F36" s="94">
        <f>'Таб.3 фін.рез.4 кв.'!D36</f>
        <v>8.4</v>
      </c>
      <c r="G36" s="60">
        <f>F36-E36</f>
        <v>-11.700000000000001</v>
      </c>
      <c r="H36" s="88">
        <f>F36/E36*100</f>
        <v>41.791044776119399</v>
      </c>
      <c r="I36" s="60" t="s">
        <v>23</v>
      </c>
    </row>
    <row r="37" spans="1:9" ht="32.450000000000003" customHeight="1" thickBot="1" x14ac:dyDescent="0.3">
      <c r="A37" s="77" t="s">
        <v>173</v>
      </c>
      <c r="B37" s="60">
        <v>1045</v>
      </c>
      <c r="C37" s="80">
        <f>'Таб.3 фін.рез.4 кв.'!C37</f>
        <v>12.3</v>
      </c>
      <c r="D37" s="94">
        <f>F37</f>
        <v>1.5</v>
      </c>
      <c r="E37" s="58">
        <v>4.7</v>
      </c>
      <c r="F37" s="80">
        <f>'Таб.3 фін.рез.4 кв.'!D37</f>
        <v>1.5</v>
      </c>
      <c r="G37" s="60">
        <f>F37-E37</f>
        <v>-3.2</v>
      </c>
      <c r="H37" s="88">
        <f>F37/E37*100</f>
        <v>31.914893617021274</v>
      </c>
      <c r="I37" s="60" t="s">
        <v>23</v>
      </c>
    </row>
    <row r="38" spans="1:9" ht="21" customHeight="1" thickBot="1" x14ac:dyDescent="0.3">
      <c r="A38" s="77" t="s">
        <v>174</v>
      </c>
      <c r="B38" s="60">
        <v>1046</v>
      </c>
      <c r="C38" s="80" t="str">
        <f>'Таб.3 фін.рез.4 кв.'!C38</f>
        <v>-</v>
      </c>
      <c r="D38" s="94" t="str">
        <f t="shared" ref="D38:D41" si="6">F38</f>
        <v>-</v>
      </c>
      <c r="E38" s="59" t="s">
        <v>23</v>
      </c>
      <c r="F38" s="80" t="str">
        <f>'Таб.3 фін.рез.4 кв.'!D38</f>
        <v>-</v>
      </c>
      <c r="G38" s="60" t="s">
        <v>23</v>
      </c>
      <c r="H38" s="60" t="s">
        <v>23</v>
      </c>
      <c r="I38" s="60" t="s">
        <v>23</v>
      </c>
    </row>
    <row r="39" spans="1:9" ht="16.899999999999999" customHeight="1" x14ac:dyDescent="0.25">
      <c r="A39" s="129" t="s">
        <v>175</v>
      </c>
      <c r="B39" s="131">
        <v>1047</v>
      </c>
      <c r="C39" s="162" t="str">
        <f>'Таб.3 фін.рез.4 кв.'!C39</f>
        <v>-</v>
      </c>
      <c r="D39" s="165" t="str">
        <f t="shared" si="6"/>
        <v>-</v>
      </c>
      <c r="E39" s="145" t="s">
        <v>23</v>
      </c>
      <c r="F39" s="162" t="str">
        <f>'Таб.3 фін.рез.4 кв.'!D39</f>
        <v>-</v>
      </c>
      <c r="G39" s="131" t="s">
        <v>23</v>
      </c>
      <c r="H39" s="131" t="s">
        <v>23</v>
      </c>
      <c r="I39" s="131" t="s">
        <v>23</v>
      </c>
    </row>
    <row r="40" spans="1:9" ht="32.25" thickBot="1" x14ac:dyDescent="0.3">
      <c r="A40" s="126" t="s">
        <v>176</v>
      </c>
      <c r="B40" s="128">
        <v>1048</v>
      </c>
      <c r="C40" s="163" t="str">
        <f>'Таб.3 фін.рез.4 кв.'!C40</f>
        <v>-</v>
      </c>
      <c r="D40" s="164" t="str">
        <f t="shared" si="6"/>
        <v>-</v>
      </c>
      <c r="E40" s="149" t="s">
        <v>23</v>
      </c>
      <c r="F40" s="163" t="str">
        <f>'Таб.3 фін.рез.4 кв.'!D40</f>
        <v>-</v>
      </c>
      <c r="G40" s="128" t="s">
        <v>23</v>
      </c>
      <c r="H40" s="128" t="s">
        <v>23</v>
      </c>
      <c r="I40" s="128" t="s">
        <v>23</v>
      </c>
    </row>
    <row r="41" spans="1:9" ht="32.25" thickBot="1" x14ac:dyDescent="0.3">
      <c r="A41" s="77" t="s">
        <v>177</v>
      </c>
      <c r="B41" s="60">
        <v>1049</v>
      </c>
      <c r="C41" s="80" t="str">
        <f>'Таб.3 фін.рез.4 кв.'!C41</f>
        <v>-</v>
      </c>
      <c r="D41" s="94" t="str">
        <f t="shared" si="6"/>
        <v>-</v>
      </c>
      <c r="E41" s="59" t="s">
        <v>23</v>
      </c>
      <c r="F41" s="80" t="str">
        <f>'Таб.3 фін.рез.4 кв.'!D41</f>
        <v>-</v>
      </c>
      <c r="G41" s="60" t="s">
        <v>23</v>
      </c>
      <c r="H41" s="60" t="s">
        <v>23</v>
      </c>
      <c r="I41" s="60" t="s">
        <v>23</v>
      </c>
    </row>
    <row r="42" spans="1:9" ht="31.5" x14ac:dyDescent="0.25">
      <c r="A42" s="89" t="s">
        <v>178</v>
      </c>
      <c r="B42" s="254">
        <v>1050</v>
      </c>
      <c r="C42" s="354">
        <f>'Таб.3 фін.рез.4 кв.'!C42:C43</f>
        <v>0</v>
      </c>
      <c r="D42" s="354">
        <f>F42</f>
        <v>22.9</v>
      </c>
      <c r="E42" s="278">
        <v>33.200000000000003</v>
      </c>
      <c r="F42" s="354">
        <f>'Таб.3 фін.рез.4 кв.'!D42:D43</f>
        <v>22.9</v>
      </c>
      <c r="G42" s="254">
        <f>F42-E42</f>
        <v>-10.300000000000004</v>
      </c>
      <c r="H42" s="285">
        <f>F42/E42*100</f>
        <v>68.97590361445782</v>
      </c>
      <c r="I42" s="254" t="s">
        <v>23</v>
      </c>
    </row>
    <row r="43" spans="1:9" ht="32.25" thickBot="1" x14ac:dyDescent="0.3">
      <c r="A43" s="77" t="s">
        <v>179</v>
      </c>
      <c r="B43" s="255"/>
      <c r="C43" s="355"/>
      <c r="D43" s="355"/>
      <c r="E43" s="279"/>
      <c r="F43" s="355"/>
      <c r="G43" s="255"/>
      <c r="H43" s="286"/>
      <c r="I43" s="255"/>
    </row>
    <row r="44" spans="1:9" ht="31.15" customHeight="1" thickBot="1" x14ac:dyDescent="0.3">
      <c r="A44" s="77" t="s">
        <v>180</v>
      </c>
      <c r="B44" s="60" t="s">
        <v>181</v>
      </c>
      <c r="C44" s="80" t="str">
        <f>'Таб.3 фін.рез.4 кв.'!C44</f>
        <v>-</v>
      </c>
      <c r="D44" s="80" t="str">
        <f>F44</f>
        <v>-</v>
      </c>
      <c r="E44" s="59" t="s">
        <v>23</v>
      </c>
      <c r="F44" s="80" t="str">
        <f>'Таб.3 фін.рез.4 кв.'!D44</f>
        <v>-</v>
      </c>
      <c r="G44" s="60" t="s">
        <v>23</v>
      </c>
      <c r="H44" s="60" t="s">
        <v>23</v>
      </c>
      <c r="I44" s="60" t="s">
        <v>23</v>
      </c>
    </row>
    <row r="45" spans="1:9" ht="32.25" thickBot="1" x14ac:dyDescent="0.3">
      <c r="A45" s="77" t="s">
        <v>182</v>
      </c>
      <c r="B45" s="60">
        <v>1051</v>
      </c>
      <c r="C45" s="80">
        <f>'Таб.3 фін.рез.4 кв.'!C45</f>
        <v>19.100000000000001</v>
      </c>
      <c r="D45" s="94">
        <f>F45</f>
        <v>4.4000000000000004</v>
      </c>
      <c r="E45" s="59">
        <v>4.8</v>
      </c>
      <c r="F45" s="111">
        <f>'Таб.3 фін.рез.4 кв.'!D45</f>
        <v>4.4000000000000004</v>
      </c>
      <c r="G45" s="60">
        <f>F45-E45</f>
        <v>-0.39999999999999947</v>
      </c>
      <c r="H45" s="88">
        <f>F45/E45*100</f>
        <v>91.666666666666671</v>
      </c>
      <c r="I45" s="60" t="s">
        <v>23</v>
      </c>
    </row>
    <row r="46" spans="1:9" ht="16.5" thickBot="1" x14ac:dyDescent="0.3">
      <c r="A46" s="75" t="s">
        <v>183</v>
      </c>
      <c r="B46" s="63">
        <v>1060</v>
      </c>
      <c r="C46" s="80" t="str">
        <f>'Таб.3 фін.рез.4 кв.'!C46</f>
        <v>-</v>
      </c>
      <c r="D46" s="94" t="str">
        <f t="shared" ref="D46:D86" si="7">F46</f>
        <v>-</v>
      </c>
      <c r="E46" s="60" t="s">
        <v>23</v>
      </c>
      <c r="F46" s="80" t="str">
        <f>'Таб.3 фін.рез.4 кв.'!D46</f>
        <v>-</v>
      </c>
      <c r="G46" s="60" t="s">
        <v>23</v>
      </c>
      <c r="H46" s="60" t="s">
        <v>23</v>
      </c>
      <c r="I46" s="60" t="s">
        <v>23</v>
      </c>
    </row>
    <row r="47" spans="1:9" ht="16.5" thickBot="1" x14ac:dyDescent="0.3">
      <c r="A47" s="77" t="s">
        <v>184</v>
      </c>
      <c r="B47" s="60">
        <v>1061</v>
      </c>
      <c r="C47" s="80" t="str">
        <f>'Таб.3 фін.рез.4 кв.'!C47</f>
        <v>-</v>
      </c>
      <c r="D47" s="94" t="str">
        <f t="shared" si="7"/>
        <v>-</v>
      </c>
      <c r="E47" s="60" t="s">
        <v>23</v>
      </c>
      <c r="F47" s="80" t="str">
        <f>'Таб.3 фін.рез.4 кв.'!D47</f>
        <v>-</v>
      </c>
      <c r="G47" s="60" t="s">
        <v>23</v>
      </c>
      <c r="H47" s="60" t="s">
        <v>23</v>
      </c>
      <c r="I47" s="60" t="s">
        <v>23</v>
      </c>
    </row>
    <row r="48" spans="1:9" ht="18" customHeight="1" thickBot="1" x14ac:dyDescent="0.3">
      <c r="A48" s="77" t="s">
        <v>185</v>
      </c>
      <c r="B48" s="60">
        <v>1062</v>
      </c>
      <c r="C48" s="80" t="str">
        <f>'Таб.3 фін.рез.4 кв.'!C48</f>
        <v>-</v>
      </c>
      <c r="D48" s="94" t="str">
        <f t="shared" si="7"/>
        <v>-</v>
      </c>
      <c r="E48" s="60" t="s">
        <v>23</v>
      </c>
      <c r="F48" s="80" t="str">
        <f>'Таб.3 фін.рез.4 кв.'!D48</f>
        <v>-</v>
      </c>
      <c r="G48" s="60" t="s">
        <v>23</v>
      </c>
      <c r="H48" s="60" t="s">
        <v>23</v>
      </c>
      <c r="I48" s="60" t="s">
        <v>23</v>
      </c>
    </row>
    <row r="49" spans="1:9" ht="16.5" thickBot="1" x14ac:dyDescent="0.3">
      <c r="A49" s="77" t="s">
        <v>165</v>
      </c>
      <c r="B49" s="60">
        <v>1063</v>
      </c>
      <c r="C49" s="80" t="str">
        <f>'Таб.3 фін.рез.4 кв.'!C49</f>
        <v>-</v>
      </c>
      <c r="D49" s="94" t="str">
        <f t="shared" si="7"/>
        <v>-</v>
      </c>
      <c r="E49" s="60" t="s">
        <v>23</v>
      </c>
      <c r="F49" s="80" t="str">
        <f>'Таб.3 фін.рез.4 кв.'!D49</f>
        <v>-</v>
      </c>
      <c r="G49" s="60" t="s">
        <v>23</v>
      </c>
      <c r="H49" s="60" t="s">
        <v>23</v>
      </c>
      <c r="I49" s="60" t="s">
        <v>23</v>
      </c>
    </row>
    <row r="50" spans="1:9" ht="16.5" thickBot="1" x14ac:dyDescent="0.3">
      <c r="A50" s="77" t="s">
        <v>166</v>
      </c>
      <c r="B50" s="60">
        <v>1064</v>
      </c>
      <c r="C50" s="80" t="str">
        <f>'Таб.3 фін.рез.4 кв.'!C50</f>
        <v>-</v>
      </c>
      <c r="D50" s="94" t="str">
        <f t="shared" si="7"/>
        <v>-</v>
      </c>
      <c r="E50" s="60" t="s">
        <v>23</v>
      </c>
      <c r="F50" s="80" t="str">
        <f>'Таб.3 фін.рез.4 кв.'!D50</f>
        <v>-</v>
      </c>
      <c r="G50" s="60" t="s">
        <v>23</v>
      </c>
      <c r="H50" s="60" t="s">
        <v>23</v>
      </c>
      <c r="I50" s="60" t="s">
        <v>23</v>
      </c>
    </row>
    <row r="51" spans="1:9" ht="32.25" thickBot="1" x14ac:dyDescent="0.3">
      <c r="A51" s="77" t="s">
        <v>167</v>
      </c>
      <c r="B51" s="60">
        <v>1065</v>
      </c>
      <c r="C51" s="80" t="str">
        <f>'Таб.3 фін.рез.4 кв.'!C51</f>
        <v>-</v>
      </c>
      <c r="D51" s="94" t="str">
        <f t="shared" si="7"/>
        <v>-</v>
      </c>
      <c r="E51" s="60" t="s">
        <v>23</v>
      </c>
      <c r="F51" s="80" t="str">
        <f>'Таб.3 фін.рез.4 кв.'!D51</f>
        <v>-</v>
      </c>
      <c r="G51" s="60" t="s">
        <v>23</v>
      </c>
      <c r="H51" s="60" t="s">
        <v>23</v>
      </c>
      <c r="I51" s="60" t="s">
        <v>23</v>
      </c>
    </row>
    <row r="52" spans="1:9" ht="16.5" thickBot="1" x14ac:dyDescent="0.3">
      <c r="A52" s="77" t="s">
        <v>186</v>
      </c>
      <c r="B52" s="60">
        <v>1066</v>
      </c>
      <c r="C52" s="80" t="str">
        <f>'Таб.3 фін.рез.4 кв.'!C52</f>
        <v>-</v>
      </c>
      <c r="D52" s="94" t="str">
        <f t="shared" si="7"/>
        <v>-</v>
      </c>
      <c r="E52" s="60" t="s">
        <v>23</v>
      </c>
      <c r="F52" s="80" t="str">
        <f>'Таб.3 фін.рез.4 кв.'!D52</f>
        <v>-</v>
      </c>
      <c r="G52" s="60" t="s">
        <v>23</v>
      </c>
      <c r="H52" s="60" t="s">
        <v>23</v>
      </c>
      <c r="I52" s="60" t="s">
        <v>23</v>
      </c>
    </row>
    <row r="53" spans="1:9" ht="32.25" thickBot="1" x14ac:dyDescent="0.3">
      <c r="A53" s="77" t="s">
        <v>187</v>
      </c>
      <c r="B53" s="60">
        <v>1067</v>
      </c>
      <c r="C53" s="80" t="str">
        <f>'Таб.3 фін.рез.4 кв.'!C53</f>
        <v>-</v>
      </c>
      <c r="D53" s="94" t="str">
        <f t="shared" si="7"/>
        <v>-</v>
      </c>
      <c r="E53" s="60" t="s">
        <v>23</v>
      </c>
      <c r="F53" s="80" t="str">
        <f>'Таб.3 фін.рез.4 кв.'!D53</f>
        <v>-</v>
      </c>
      <c r="G53" s="60" t="s">
        <v>23</v>
      </c>
      <c r="H53" s="60" t="s">
        <v>23</v>
      </c>
      <c r="I53" s="60" t="s">
        <v>23</v>
      </c>
    </row>
    <row r="54" spans="1:9" ht="33.6" customHeight="1" thickBot="1" x14ac:dyDescent="0.3">
      <c r="A54" s="75" t="s">
        <v>188</v>
      </c>
      <c r="B54" s="63">
        <v>1070</v>
      </c>
      <c r="C54" s="96">
        <f>'Таб.3 фін.рез.4 кв.'!C54</f>
        <v>7</v>
      </c>
      <c r="D54" s="96">
        <f t="shared" si="7"/>
        <v>16.600000000000001</v>
      </c>
      <c r="E54" s="62">
        <f>E57</f>
        <v>6</v>
      </c>
      <c r="F54" s="96">
        <f>'Таб.3 фін.рез.4 кв.'!D54</f>
        <v>16.600000000000001</v>
      </c>
      <c r="G54" s="62">
        <f>G57</f>
        <v>10.600000000000001</v>
      </c>
      <c r="H54" s="76">
        <f>H57</f>
        <v>276.66666666666669</v>
      </c>
      <c r="I54" s="60" t="s">
        <v>23</v>
      </c>
    </row>
    <row r="55" spans="1:9" ht="16.5" thickBot="1" x14ac:dyDescent="0.3">
      <c r="A55" s="77" t="s">
        <v>189</v>
      </c>
      <c r="B55" s="60">
        <v>1071</v>
      </c>
      <c r="C55" s="96" t="str">
        <f>'Таб.3 фін.рез.4 кв.'!C55</f>
        <v>-</v>
      </c>
      <c r="D55" s="96" t="str">
        <f t="shared" si="7"/>
        <v>-</v>
      </c>
      <c r="E55" s="60" t="s">
        <v>23</v>
      </c>
      <c r="F55" s="95" t="str">
        <f>'Таб.3 фін.рез.4 кв.'!D55</f>
        <v>-</v>
      </c>
      <c r="G55" s="60" t="s">
        <v>23</v>
      </c>
      <c r="H55" s="60" t="s">
        <v>23</v>
      </c>
      <c r="I55" s="60" t="s">
        <v>23</v>
      </c>
    </row>
    <row r="56" spans="1:9" ht="30.6" customHeight="1" thickBot="1" x14ac:dyDescent="0.3">
      <c r="A56" s="77" t="s">
        <v>190</v>
      </c>
      <c r="B56" s="60">
        <v>1072</v>
      </c>
      <c r="C56" s="96">
        <f>'Таб.3 фін.рез.4 кв.'!C56</f>
        <v>7</v>
      </c>
      <c r="D56" s="96" t="str">
        <f t="shared" si="7"/>
        <v>-</v>
      </c>
      <c r="E56" s="60" t="s">
        <v>23</v>
      </c>
      <c r="F56" s="95" t="str">
        <f>'Таб.3 фін.рез.4 кв.'!D56</f>
        <v>-</v>
      </c>
      <c r="G56" s="60" t="s">
        <v>23</v>
      </c>
      <c r="H56" s="60" t="s">
        <v>23</v>
      </c>
      <c r="I56" s="60" t="s">
        <v>23</v>
      </c>
    </row>
    <row r="57" spans="1:9" ht="33.6" customHeight="1" thickBot="1" x14ac:dyDescent="0.3">
      <c r="A57" s="77" t="s">
        <v>191</v>
      </c>
      <c r="B57" s="60">
        <v>1073</v>
      </c>
      <c r="C57" s="96">
        <f>'Таб.3 фін.рез.4 кв.'!C57</f>
        <v>0</v>
      </c>
      <c r="D57" s="94">
        <f t="shared" si="7"/>
        <v>16.600000000000001</v>
      </c>
      <c r="E57" s="58">
        <v>6</v>
      </c>
      <c r="F57" s="94">
        <f>'Таб.3 фін.рез.4 кв.'!D57</f>
        <v>16.600000000000001</v>
      </c>
      <c r="G57" s="61">
        <f>F57-E57</f>
        <v>10.600000000000001</v>
      </c>
      <c r="H57" s="88">
        <f>F57/E57*100</f>
        <v>276.66666666666669</v>
      </c>
      <c r="I57" s="60" t="s">
        <v>23</v>
      </c>
    </row>
    <row r="58" spans="1:9" ht="32.25" thickBot="1" x14ac:dyDescent="0.3">
      <c r="A58" s="75" t="s">
        <v>192</v>
      </c>
      <c r="B58" s="63">
        <v>1080</v>
      </c>
      <c r="C58" s="96">
        <f>'Таб.3 фін.рез.4 кв.'!C58</f>
        <v>96.7</v>
      </c>
      <c r="D58" s="96">
        <f t="shared" si="7"/>
        <v>71.099999999999994</v>
      </c>
      <c r="E58" s="96">
        <f t="shared" ref="E58:H58" si="8">E64</f>
        <v>62.6</v>
      </c>
      <c r="F58" s="96">
        <f>'Таб.3 фін.рез.4 кв.'!D58</f>
        <v>71.099999999999994</v>
      </c>
      <c r="G58" s="62">
        <f t="shared" si="8"/>
        <v>8.4999999999999929</v>
      </c>
      <c r="H58" s="76">
        <f t="shared" si="8"/>
        <v>113.57827476038338</v>
      </c>
      <c r="I58" s="60" t="s">
        <v>23</v>
      </c>
    </row>
    <row r="59" spans="1:9" ht="16.5" thickBot="1" x14ac:dyDescent="0.3">
      <c r="A59" s="77" t="s">
        <v>189</v>
      </c>
      <c r="B59" s="60">
        <v>1081</v>
      </c>
      <c r="C59" s="96" t="str">
        <f>'Таб.3 фін.рез.4 кв.'!C59</f>
        <v>-</v>
      </c>
      <c r="D59" s="96" t="str">
        <f t="shared" si="7"/>
        <v>-</v>
      </c>
      <c r="E59" s="60" t="s">
        <v>23</v>
      </c>
      <c r="F59" s="95" t="str">
        <f>'Таб.3 фін.рез.4 кв.'!D59</f>
        <v>-</v>
      </c>
      <c r="G59" s="60" t="s">
        <v>23</v>
      </c>
      <c r="H59" s="60" t="s">
        <v>23</v>
      </c>
      <c r="I59" s="60" t="s">
        <v>23</v>
      </c>
    </row>
    <row r="60" spans="1:9" ht="32.25" thickBot="1" x14ac:dyDescent="0.3">
      <c r="A60" s="77" t="s">
        <v>193</v>
      </c>
      <c r="B60" s="60">
        <v>1082</v>
      </c>
      <c r="C60" s="96">
        <f>'Таб.3 фін.рез.4 кв.'!C60</f>
        <v>96.7</v>
      </c>
      <c r="D60" s="96" t="str">
        <f t="shared" si="7"/>
        <v>-</v>
      </c>
      <c r="E60" s="60" t="s">
        <v>23</v>
      </c>
      <c r="F60" s="95" t="str">
        <f>'Таб.3 фін.рез.4 кв.'!D60</f>
        <v>-</v>
      </c>
      <c r="G60" s="60" t="s">
        <v>23</v>
      </c>
      <c r="H60" s="60" t="s">
        <v>23</v>
      </c>
      <c r="I60" s="60" t="s">
        <v>23</v>
      </c>
    </row>
    <row r="61" spans="1:9" ht="15.75" x14ac:dyDescent="0.25">
      <c r="A61" s="129" t="s">
        <v>194</v>
      </c>
      <c r="B61" s="131">
        <v>1083</v>
      </c>
      <c r="C61" s="152" t="str">
        <f>'Таб.3 фін.рез.4 кв.'!C61</f>
        <v>-</v>
      </c>
      <c r="D61" s="152" t="str">
        <f t="shared" si="7"/>
        <v>-</v>
      </c>
      <c r="E61" s="131" t="s">
        <v>23</v>
      </c>
      <c r="F61" s="151" t="str">
        <f>'Таб.3 фін.рез.4 кв.'!D61</f>
        <v>-</v>
      </c>
      <c r="G61" s="131" t="s">
        <v>23</v>
      </c>
      <c r="H61" s="131" t="s">
        <v>23</v>
      </c>
      <c r="I61" s="131" t="s">
        <v>23</v>
      </c>
    </row>
    <row r="62" spans="1:9" ht="31.15" customHeight="1" thickBot="1" x14ac:dyDescent="0.3">
      <c r="A62" s="126" t="s">
        <v>195</v>
      </c>
      <c r="B62" s="128">
        <v>1084</v>
      </c>
      <c r="C62" s="166" t="str">
        <f>'Таб.3 фін.рез.4 кв.'!C62</f>
        <v>-</v>
      </c>
      <c r="D62" s="166" t="str">
        <f t="shared" si="7"/>
        <v>-</v>
      </c>
      <c r="E62" s="128" t="s">
        <v>23</v>
      </c>
      <c r="F62" s="161" t="str">
        <f>'Таб.3 фін.рез.4 кв.'!D62</f>
        <v>-</v>
      </c>
      <c r="G62" s="128" t="s">
        <v>23</v>
      </c>
      <c r="H62" s="128" t="s">
        <v>23</v>
      </c>
      <c r="I62" s="128" t="s">
        <v>23</v>
      </c>
    </row>
    <row r="63" spans="1:9" ht="32.25" thickBot="1" x14ac:dyDescent="0.3">
      <c r="A63" s="77" t="s">
        <v>196</v>
      </c>
      <c r="B63" s="60">
        <v>1085</v>
      </c>
      <c r="C63" s="96" t="str">
        <f>'Таб.3 фін.рез.4 кв.'!C63</f>
        <v>-</v>
      </c>
      <c r="D63" s="96" t="str">
        <f t="shared" si="7"/>
        <v>-</v>
      </c>
      <c r="E63" s="60" t="s">
        <v>23</v>
      </c>
      <c r="F63" s="95" t="str">
        <f>'Таб.3 фін.рез.4 кв.'!D63</f>
        <v>-</v>
      </c>
      <c r="G63" s="60" t="s">
        <v>23</v>
      </c>
      <c r="H63" s="88" t="s">
        <v>23</v>
      </c>
      <c r="I63" s="60" t="s">
        <v>23</v>
      </c>
    </row>
    <row r="64" spans="1:9" ht="32.450000000000003" customHeight="1" thickBot="1" x14ac:dyDescent="0.3">
      <c r="A64" s="77" t="s">
        <v>197</v>
      </c>
      <c r="B64" s="60">
        <v>1086</v>
      </c>
      <c r="C64" s="94">
        <f>'Таб.3 фін.рез.4 кв.'!C64</f>
        <v>0</v>
      </c>
      <c r="D64" s="94">
        <f t="shared" si="7"/>
        <v>71.099999999999994</v>
      </c>
      <c r="E64" s="58">
        <v>62.6</v>
      </c>
      <c r="F64" s="88">
        <f>'Таб.3 фін.рез.4 кв.'!D64</f>
        <v>71.099999999999994</v>
      </c>
      <c r="G64" s="61">
        <f>F64-E64</f>
        <v>8.4999999999999929</v>
      </c>
      <c r="H64" s="88">
        <f>F64/E64*100</f>
        <v>113.57827476038338</v>
      </c>
      <c r="I64" s="60" t="s">
        <v>23</v>
      </c>
    </row>
    <row r="65" spans="1:9" ht="32.25" thickBot="1" x14ac:dyDescent="0.3">
      <c r="A65" s="75" t="s">
        <v>198</v>
      </c>
      <c r="B65" s="63">
        <v>1100</v>
      </c>
      <c r="C65" s="96">
        <f>'Таб.3 фін.рез.4 кв.'!C65</f>
        <v>9.0999999999995538</v>
      </c>
      <c r="D65" s="96">
        <f t="shared" si="7"/>
        <v>122.69999999999965</v>
      </c>
      <c r="E65" s="76">
        <f t="shared" ref="E65:G65" si="9">E20-E21+E54-E58</f>
        <v>0.69999999999945572</v>
      </c>
      <c r="F65" s="76">
        <f>'Таб.3 фін.рез.4 кв.'!D65</f>
        <v>122.69999999999965</v>
      </c>
      <c r="G65" s="76">
        <f t="shared" si="9"/>
        <v>121.99999999999997</v>
      </c>
      <c r="H65" s="76">
        <f>F65/E65*100</f>
        <v>17528.571428585008</v>
      </c>
      <c r="I65" s="60" t="s">
        <v>23</v>
      </c>
    </row>
    <row r="66" spans="1:9" ht="32.25" thickBot="1" x14ac:dyDescent="0.3">
      <c r="A66" s="75" t="s">
        <v>199</v>
      </c>
      <c r="B66" s="63">
        <v>1110</v>
      </c>
      <c r="C66" s="96" t="str">
        <f>'Таб.3 фін.рез.4 кв.'!C66</f>
        <v>-</v>
      </c>
      <c r="D66" s="96" t="str">
        <f t="shared" si="7"/>
        <v>-</v>
      </c>
      <c r="E66" s="60" t="s">
        <v>23</v>
      </c>
      <c r="F66" s="95" t="str">
        <f>'Таб.3 фін.рез.4 кв.'!D66</f>
        <v>-</v>
      </c>
      <c r="G66" s="60" t="s">
        <v>23</v>
      </c>
      <c r="H66" s="60" t="s">
        <v>23</v>
      </c>
      <c r="I66" s="60" t="s">
        <v>23</v>
      </c>
    </row>
    <row r="67" spans="1:9" ht="32.25" thickBot="1" x14ac:dyDescent="0.3">
      <c r="A67" s="75" t="s">
        <v>200</v>
      </c>
      <c r="B67" s="63">
        <v>1120</v>
      </c>
      <c r="C67" s="96" t="str">
        <f>'Таб.3 фін.рез.4 кв.'!C67</f>
        <v>-</v>
      </c>
      <c r="D67" s="96" t="str">
        <f t="shared" si="7"/>
        <v>-</v>
      </c>
      <c r="E67" s="60" t="s">
        <v>23</v>
      </c>
      <c r="F67" s="95" t="str">
        <f>'Таб.3 фін.рез.4 кв.'!D67</f>
        <v>-</v>
      </c>
      <c r="G67" s="60" t="s">
        <v>23</v>
      </c>
      <c r="H67" s="60" t="s">
        <v>23</v>
      </c>
      <c r="I67" s="60" t="s">
        <v>23</v>
      </c>
    </row>
    <row r="68" spans="1:9" ht="32.450000000000003" customHeight="1" thickBot="1" x14ac:dyDescent="0.3">
      <c r="A68" s="75" t="s">
        <v>201</v>
      </c>
      <c r="B68" s="63">
        <v>1130</v>
      </c>
      <c r="C68" s="96" t="str">
        <f>'Таб.3 фін.рез.4 кв.'!C68</f>
        <v>-</v>
      </c>
      <c r="D68" s="96" t="str">
        <f t="shared" si="7"/>
        <v>-</v>
      </c>
      <c r="E68" s="60" t="s">
        <v>23</v>
      </c>
      <c r="F68" s="95" t="str">
        <f>'Таб.3 фін.рез.4 кв.'!D68</f>
        <v>-</v>
      </c>
      <c r="G68" s="60" t="s">
        <v>23</v>
      </c>
      <c r="H68" s="60" t="s">
        <v>23</v>
      </c>
      <c r="I68" s="60" t="s">
        <v>23</v>
      </c>
    </row>
    <row r="69" spans="1:9" ht="33" customHeight="1" thickBot="1" x14ac:dyDescent="0.3">
      <c r="A69" s="75" t="s">
        <v>202</v>
      </c>
      <c r="B69" s="63">
        <v>1140</v>
      </c>
      <c r="C69" s="96" t="str">
        <f>'Таб.3 фін.рез.4 кв.'!C69</f>
        <v>-</v>
      </c>
      <c r="D69" s="96" t="str">
        <f t="shared" si="7"/>
        <v>-</v>
      </c>
      <c r="E69" s="60" t="s">
        <v>23</v>
      </c>
      <c r="F69" s="95" t="str">
        <f>'Таб.3 фін.рез.4 кв.'!D69</f>
        <v>-</v>
      </c>
      <c r="G69" s="60" t="s">
        <v>23</v>
      </c>
      <c r="H69" s="60" t="s">
        <v>23</v>
      </c>
      <c r="I69" s="60" t="s">
        <v>23</v>
      </c>
    </row>
    <row r="70" spans="1:9" ht="32.25" thickBot="1" x14ac:dyDescent="0.3">
      <c r="A70" s="75" t="s">
        <v>203</v>
      </c>
      <c r="B70" s="63">
        <v>1150</v>
      </c>
      <c r="C70" s="96">
        <f>'Таб.3 фін.рез.4 кв.'!C70</f>
        <v>14.7</v>
      </c>
      <c r="D70" s="96">
        <f t="shared" si="7"/>
        <v>14.7</v>
      </c>
      <c r="E70" s="63">
        <f t="shared" ref="E70:G70" si="10">E72</f>
        <v>14.7</v>
      </c>
      <c r="F70" s="96">
        <f>'Таб.3 фін.рез.4 кв.'!D70</f>
        <v>14.7</v>
      </c>
      <c r="G70" s="76">
        <f t="shared" si="10"/>
        <v>0</v>
      </c>
      <c r="H70" s="62">
        <f>H72</f>
        <v>100</v>
      </c>
      <c r="I70" s="60" t="s">
        <v>23</v>
      </c>
    </row>
    <row r="71" spans="1:9" ht="16.5" thickBot="1" x14ac:dyDescent="0.3">
      <c r="A71" s="77" t="s">
        <v>189</v>
      </c>
      <c r="B71" s="60">
        <v>1151</v>
      </c>
      <c r="C71" s="96" t="str">
        <f>'Таб.3 фін.рез.4 кв.'!C71</f>
        <v>-</v>
      </c>
      <c r="D71" s="96" t="str">
        <f t="shared" si="7"/>
        <v>-</v>
      </c>
      <c r="E71" s="60" t="s">
        <v>23</v>
      </c>
      <c r="F71" s="95" t="str">
        <f>'Таб.3 фін.рез.4 кв.'!D71</f>
        <v>-</v>
      </c>
      <c r="G71" s="60" t="s">
        <v>23</v>
      </c>
      <c r="H71" s="60" t="s">
        <v>23</v>
      </c>
      <c r="I71" s="60" t="s">
        <v>23</v>
      </c>
    </row>
    <row r="72" spans="1:9" ht="16.5" thickBot="1" x14ac:dyDescent="0.3">
      <c r="A72" s="77" t="s">
        <v>204</v>
      </c>
      <c r="B72" s="60">
        <v>1152</v>
      </c>
      <c r="C72" s="94">
        <f>'Таб.3 фін.рез.4 кв.'!C72</f>
        <v>14.7</v>
      </c>
      <c r="D72" s="94">
        <f t="shared" si="7"/>
        <v>14.7</v>
      </c>
      <c r="E72" s="59">
        <v>14.7</v>
      </c>
      <c r="F72" s="94">
        <f>'Таб.3 фін.рез.4 кв.'!D72</f>
        <v>14.7</v>
      </c>
      <c r="G72" s="88">
        <f>F72-E72</f>
        <v>0</v>
      </c>
      <c r="H72" s="88">
        <f>F72/E72*100</f>
        <v>100</v>
      </c>
      <c r="I72" s="60" t="s">
        <v>23</v>
      </c>
    </row>
    <row r="73" spans="1:9" ht="32.25" thickBot="1" x14ac:dyDescent="0.3">
      <c r="A73" s="75" t="s">
        <v>205</v>
      </c>
      <c r="B73" s="63">
        <v>1160</v>
      </c>
      <c r="C73" s="94">
        <f>'Таб.3 фін.рез.4 кв.'!C73</f>
        <v>3.8</v>
      </c>
      <c r="D73" s="94">
        <f t="shared" si="7"/>
        <v>12.7</v>
      </c>
      <c r="E73" s="88">
        <v>0</v>
      </c>
      <c r="F73" s="95">
        <f>'Таб.3 фін.рез.4 кв.'!D73</f>
        <v>12.7</v>
      </c>
      <c r="G73" s="88">
        <f>F73-E73</f>
        <v>12.7</v>
      </c>
      <c r="H73" s="88">
        <v>0</v>
      </c>
      <c r="I73" s="60"/>
    </row>
    <row r="74" spans="1:9" ht="16.5" thickBot="1" x14ac:dyDescent="0.3">
      <c r="A74" s="77" t="s">
        <v>189</v>
      </c>
      <c r="B74" s="60">
        <v>1161</v>
      </c>
      <c r="C74" s="94" t="str">
        <f>'Таб.3 фін.рез.4 кв.'!C74</f>
        <v>-</v>
      </c>
      <c r="D74" s="94" t="str">
        <f t="shared" si="7"/>
        <v>-</v>
      </c>
      <c r="E74" s="60" t="s">
        <v>23</v>
      </c>
      <c r="F74" s="95" t="str">
        <f>'Таб.3 фін.рез.4 кв.'!D74</f>
        <v>-</v>
      </c>
      <c r="G74" s="60" t="s">
        <v>23</v>
      </c>
      <c r="H74" s="60" t="s">
        <v>23</v>
      </c>
      <c r="I74" s="60" t="s">
        <v>23</v>
      </c>
    </row>
    <row r="75" spans="1:9" ht="16.5" thickBot="1" x14ac:dyDescent="0.3">
      <c r="A75" s="77" t="s">
        <v>206</v>
      </c>
      <c r="B75" s="60">
        <v>1162</v>
      </c>
      <c r="C75" s="94">
        <f>'Таб.3 фін.рез.4 кв.'!C75</f>
        <v>3.8</v>
      </c>
      <c r="D75" s="94">
        <f t="shared" si="7"/>
        <v>12.7</v>
      </c>
      <c r="E75" s="88">
        <v>0</v>
      </c>
      <c r="F75" s="95">
        <f>'Таб.3 фін.рез.4 кв.'!D75</f>
        <v>12.7</v>
      </c>
      <c r="G75" s="88">
        <f>F75-E75</f>
        <v>12.7</v>
      </c>
      <c r="H75" s="88">
        <v>0</v>
      </c>
      <c r="I75" s="60" t="s">
        <v>23</v>
      </c>
    </row>
    <row r="76" spans="1:9" ht="31.15" customHeight="1" thickBot="1" x14ac:dyDescent="0.3">
      <c r="A76" s="75" t="s">
        <v>207</v>
      </c>
      <c r="B76" s="63">
        <v>1170</v>
      </c>
      <c r="C76" s="96">
        <f>'Таб.3 фін.рез.4 кв.'!C76</f>
        <v>19.999999999999552</v>
      </c>
      <c r="D76" s="96">
        <f t="shared" si="7"/>
        <v>124.69999999999963</v>
      </c>
      <c r="E76" s="76">
        <f t="shared" ref="E76:G76" si="11">E65+E70</f>
        <v>15.399999999999455</v>
      </c>
      <c r="F76" s="96">
        <f>'Таб.3 фін.рез.4 кв.'!D76</f>
        <v>124.69999999999963</v>
      </c>
      <c r="G76" s="76">
        <f t="shared" si="11"/>
        <v>121.99999999999997</v>
      </c>
      <c r="H76" s="76">
        <f>F76/E76*100</f>
        <v>809.74025974028598</v>
      </c>
      <c r="I76" s="60" t="s">
        <v>23</v>
      </c>
    </row>
    <row r="77" spans="1:9" ht="19.149999999999999" customHeight="1" thickBot="1" x14ac:dyDescent="0.3">
      <c r="A77" s="77" t="s">
        <v>208</v>
      </c>
      <c r="B77" s="60">
        <v>1180</v>
      </c>
      <c r="C77" s="94">
        <f>'Таб.3 фін.рез.4 кв.'!C77</f>
        <v>3.6</v>
      </c>
      <c r="D77" s="96">
        <f t="shared" si="7"/>
        <v>22.4</v>
      </c>
      <c r="E77" s="59">
        <v>2.8</v>
      </c>
      <c r="F77" s="112">
        <f>'Таб.3 фін.рез.4 кв.'!D77</f>
        <v>22.4</v>
      </c>
      <c r="G77" s="76">
        <f>F77-E77</f>
        <v>19.599999999999998</v>
      </c>
      <c r="H77" s="61">
        <f>F77/E77*100</f>
        <v>800</v>
      </c>
      <c r="I77" s="60" t="s">
        <v>23</v>
      </c>
    </row>
    <row r="78" spans="1:9" ht="19.899999999999999" customHeight="1" thickBot="1" x14ac:dyDescent="0.3">
      <c r="A78" s="77" t="s">
        <v>209</v>
      </c>
      <c r="B78" s="60">
        <v>1181</v>
      </c>
      <c r="C78" s="94" t="str">
        <f>'Таб.3 фін.рез.4 кв.'!C78</f>
        <v>-</v>
      </c>
      <c r="D78" s="96" t="str">
        <f t="shared" si="7"/>
        <v>-</v>
      </c>
      <c r="E78" s="60" t="s">
        <v>23</v>
      </c>
      <c r="F78" s="95" t="str">
        <f>'Таб.3 фін.рез.4 кв.'!D78</f>
        <v>-</v>
      </c>
      <c r="G78" s="60" t="s">
        <v>23</v>
      </c>
      <c r="H78" s="60" t="s">
        <v>23</v>
      </c>
      <c r="I78" s="60" t="s">
        <v>23</v>
      </c>
    </row>
    <row r="79" spans="1:9" ht="32.25" thickBot="1" x14ac:dyDescent="0.3">
      <c r="A79" s="77" t="s">
        <v>210</v>
      </c>
      <c r="B79" s="60">
        <v>1190</v>
      </c>
      <c r="C79" s="94" t="str">
        <f>'Таб.3 фін.рез.4 кв.'!C79</f>
        <v>-</v>
      </c>
      <c r="D79" s="96" t="str">
        <f t="shared" si="7"/>
        <v>-</v>
      </c>
      <c r="E79" s="60" t="s">
        <v>23</v>
      </c>
      <c r="F79" s="95" t="str">
        <f>'Таб.3 фін.рез.4 кв.'!D79</f>
        <v>-</v>
      </c>
      <c r="G79" s="60" t="s">
        <v>23</v>
      </c>
      <c r="H79" s="60" t="s">
        <v>23</v>
      </c>
      <c r="I79" s="60" t="s">
        <v>23</v>
      </c>
    </row>
    <row r="80" spans="1:9" ht="32.25" thickBot="1" x14ac:dyDescent="0.3">
      <c r="A80" s="77" t="s">
        <v>211</v>
      </c>
      <c r="B80" s="60">
        <v>1191</v>
      </c>
      <c r="C80" s="94" t="str">
        <f>'Таб.3 фін.рез.4 кв.'!C80</f>
        <v>-</v>
      </c>
      <c r="D80" s="96" t="str">
        <f t="shared" si="7"/>
        <v>-</v>
      </c>
      <c r="E80" s="60" t="s">
        <v>23</v>
      </c>
      <c r="F80" s="95" t="str">
        <f>'Таб.3 фін.рез.4 кв.'!D80</f>
        <v>-</v>
      </c>
      <c r="G80" s="60" t="s">
        <v>23</v>
      </c>
      <c r="H80" s="60" t="s">
        <v>23</v>
      </c>
      <c r="I80" s="60" t="s">
        <v>23</v>
      </c>
    </row>
    <row r="81" spans="1:9" ht="30" customHeight="1" thickBot="1" x14ac:dyDescent="0.3">
      <c r="A81" s="75" t="s">
        <v>212</v>
      </c>
      <c r="B81" s="63">
        <v>1200</v>
      </c>
      <c r="C81" s="96">
        <f>'Таб.3 фін.рез.4 кв.'!C81</f>
        <v>16.399999999999551</v>
      </c>
      <c r="D81" s="96">
        <f t="shared" si="7"/>
        <v>102.29999999999964</v>
      </c>
      <c r="E81" s="76">
        <f>E76-E77</f>
        <v>12.599999999999454</v>
      </c>
      <c r="F81" s="96">
        <f>'Таб.3 фін.рез.4 кв.'!D81</f>
        <v>102.29999999999964</v>
      </c>
      <c r="G81" s="76">
        <f t="shared" ref="G81:H81" si="12">G76</f>
        <v>121.99999999999997</v>
      </c>
      <c r="H81" s="76">
        <f t="shared" si="12"/>
        <v>809.74025974028598</v>
      </c>
      <c r="I81" s="60" t="s">
        <v>23</v>
      </c>
    </row>
    <row r="82" spans="1:9" ht="16.5" thickBot="1" x14ac:dyDescent="0.3">
      <c r="A82" s="77" t="s">
        <v>213</v>
      </c>
      <c r="B82" s="60">
        <v>1201</v>
      </c>
      <c r="C82" s="94">
        <f>'Таб.3 фін.рез.4 кв.'!C82</f>
        <v>16.399999999999551</v>
      </c>
      <c r="D82" s="94">
        <f t="shared" si="7"/>
        <v>102.29999999999964</v>
      </c>
      <c r="E82" s="88">
        <f t="shared" ref="E82:H82" si="13">E81</f>
        <v>12.599999999999454</v>
      </c>
      <c r="F82" s="94">
        <f>'Таб.3 фін.рез.4 кв.'!D82</f>
        <v>102.29999999999964</v>
      </c>
      <c r="G82" s="88">
        <f t="shared" si="13"/>
        <v>121.99999999999997</v>
      </c>
      <c r="H82" s="88">
        <f t="shared" si="13"/>
        <v>809.74025974028598</v>
      </c>
      <c r="I82" s="60" t="s">
        <v>23</v>
      </c>
    </row>
    <row r="83" spans="1:9" ht="15.75" x14ac:dyDescent="0.25">
      <c r="A83" s="129" t="s">
        <v>214</v>
      </c>
      <c r="B83" s="131">
        <v>1202</v>
      </c>
      <c r="C83" s="165" t="str">
        <f>'Таб.3 фін.рез.4 кв.'!C83</f>
        <v>-</v>
      </c>
      <c r="D83" s="165" t="str">
        <f t="shared" si="7"/>
        <v>-</v>
      </c>
      <c r="E83" s="131" t="s">
        <v>23</v>
      </c>
      <c r="F83" s="162" t="str">
        <f>'Таб.3 фін.рез.4 кв.'!D83</f>
        <v>-</v>
      </c>
      <c r="G83" s="131"/>
      <c r="H83" s="131"/>
      <c r="I83" s="131" t="s">
        <v>23</v>
      </c>
    </row>
    <row r="84" spans="1:9" ht="16.5" thickBot="1" x14ac:dyDescent="0.3">
      <c r="A84" s="136" t="s">
        <v>215</v>
      </c>
      <c r="B84" s="137">
        <v>1210</v>
      </c>
      <c r="C84" s="166">
        <f>'Таб.3 фін.рез.4 кв.'!C84</f>
        <v>3727.2</v>
      </c>
      <c r="D84" s="166">
        <f t="shared" si="7"/>
        <v>3979.9999999999995</v>
      </c>
      <c r="E84" s="147">
        <f>E70+E8+E54</f>
        <v>3887.3999999999996</v>
      </c>
      <c r="F84" s="166">
        <f>'Таб.3 фін.рез.4 кв.'!D84</f>
        <v>3979.9999999999995</v>
      </c>
      <c r="G84" s="147">
        <f>G70+G8+G54</f>
        <v>92.6</v>
      </c>
      <c r="H84" s="147">
        <f>F84/E84*100</f>
        <v>102.38205484385449</v>
      </c>
      <c r="I84" s="128" t="s">
        <v>23</v>
      </c>
    </row>
    <row r="85" spans="1:9" ht="16.5" thickBot="1" x14ac:dyDescent="0.3">
      <c r="A85" s="75" t="s">
        <v>216</v>
      </c>
      <c r="B85" s="63">
        <v>1220</v>
      </c>
      <c r="C85" s="96">
        <f>'Таб.3 фін.рез.4 кв.'!C85</f>
        <v>3707.2000000000003</v>
      </c>
      <c r="D85" s="96">
        <f t="shared" si="7"/>
        <v>3855.2999999999997</v>
      </c>
      <c r="E85" s="76">
        <f>E9+E21+E58</f>
        <v>3872.0000000000005</v>
      </c>
      <c r="F85" s="95">
        <f>'Таб.3 фін.рез.4 кв.'!D85</f>
        <v>3855.2999999999997</v>
      </c>
      <c r="G85" s="76">
        <f>G9+G21+G58+G73</f>
        <v>-16.699999999999971</v>
      </c>
      <c r="H85" s="76">
        <f>F85/E85*100</f>
        <v>99.568698347107414</v>
      </c>
      <c r="I85" s="60" t="s">
        <v>23</v>
      </c>
    </row>
    <row r="86" spans="1:9" ht="16.5" thickBot="1" x14ac:dyDescent="0.3">
      <c r="A86" s="77" t="s">
        <v>217</v>
      </c>
      <c r="B86" s="60">
        <v>1230</v>
      </c>
      <c r="C86" s="94" t="str">
        <f>'Таб.3 фін.рез.4 кв.'!C86</f>
        <v>-</v>
      </c>
      <c r="D86" s="69" t="str">
        <f t="shared" si="7"/>
        <v>-</v>
      </c>
      <c r="E86" s="60" t="s">
        <v>23</v>
      </c>
      <c r="F86" s="95" t="str">
        <f>'Таб.3 фін.рез.4 кв.'!D86</f>
        <v>-</v>
      </c>
      <c r="G86" s="60" t="s">
        <v>23</v>
      </c>
      <c r="H86" s="60" t="s">
        <v>23</v>
      </c>
      <c r="I86" s="60" t="s">
        <v>23</v>
      </c>
    </row>
    <row r="87" spans="1:9" ht="16.5" thickBot="1" x14ac:dyDescent="0.3">
      <c r="A87" s="293" t="s">
        <v>218</v>
      </c>
      <c r="B87" s="294"/>
      <c r="C87" s="294"/>
      <c r="D87" s="294"/>
      <c r="E87" s="294"/>
      <c r="F87" s="294"/>
      <c r="G87" s="294"/>
      <c r="H87" s="294"/>
      <c r="I87" s="295"/>
    </row>
    <row r="88" spans="1:9" ht="34.15" customHeight="1" thickBot="1" x14ac:dyDescent="0.3">
      <c r="A88" s="77" t="s">
        <v>219</v>
      </c>
      <c r="B88" s="60">
        <v>1300</v>
      </c>
      <c r="C88" s="111">
        <f>'Таб.3 фін.рез.4 кв.'!C88</f>
        <v>9.0999999999995538</v>
      </c>
      <c r="D88" s="111">
        <f>F88</f>
        <v>122.69999999999965</v>
      </c>
      <c r="E88" s="88">
        <f t="shared" ref="E88:I88" si="14">E65</f>
        <v>0.69999999999945572</v>
      </c>
      <c r="F88" s="111">
        <f>'Таб.3 фін.рез.4 кв.'!D88</f>
        <v>122.69999999999965</v>
      </c>
      <c r="G88" s="88">
        <f t="shared" si="14"/>
        <v>121.99999999999997</v>
      </c>
      <c r="H88" s="88">
        <f t="shared" si="14"/>
        <v>17528.571428585008</v>
      </c>
      <c r="I88" s="88" t="str">
        <f t="shared" si="14"/>
        <v>-</v>
      </c>
    </row>
    <row r="89" spans="1:9" ht="19.149999999999999" customHeight="1" thickBot="1" x14ac:dyDescent="0.3">
      <c r="A89" s="77" t="s">
        <v>220</v>
      </c>
      <c r="B89" s="60">
        <v>1301</v>
      </c>
      <c r="C89" s="111">
        <f>'Таб.3 фін.рез.4 кв.'!C89</f>
        <v>117.8</v>
      </c>
      <c r="D89" s="111">
        <f>F89</f>
        <v>101</v>
      </c>
      <c r="E89" s="60">
        <f t="shared" ref="E89:H89" si="15">E101</f>
        <v>120.9</v>
      </c>
      <c r="F89" s="111">
        <f>'Таб.3 фін.рез.4 кв.'!D89</f>
        <v>101</v>
      </c>
      <c r="G89" s="60">
        <f t="shared" si="15"/>
        <v>-19.900000000000006</v>
      </c>
      <c r="H89" s="61">
        <f t="shared" si="15"/>
        <v>83.54011579818031</v>
      </c>
      <c r="I89" s="60" t="s">
        <v>23</v>
      </c>
    </row>
    <row r="90" spans="1:9" ht="32.25" thickBot="1" x14ac:dyDescent="0.3">
      <c r="A90" s="77" t="s">
        <v>221</v>
      </c>
      <c r="B90" s="60">
        <v>1302</v>
      </c>
      <c r="C90" s="111">
        <f>'Таб.3 фін.рез.4 кв.'!C90</f>
        <v>0</v>
      </c>
      <c r="D90" s="80" t="s">
        <v>23</v>
      </c>
      <c r="E90" s="60" t="s">
        <v>23</v>
      </c>
      <c r="F90" s="111" t="str">
        <f>'Таб.3 фін.рез.4 кв.'!D90</f>
        <v>-</v>
      </c>
      <c r="G90" s="60" t="s">
        <v>23</v>
      </c>
      <c r="H90" s="60" t="s">
        <v>23</v>
      </c>
      <c r="I90" s="60" t="s">
        <v>23</v>
      </c>
    </row>
    <row r="91" spans="1:9" ht="32.25" thickBot="1" x14ac:dyDescent="0.3">
      <c r="A91" s="77" t="s">
        <v>222</v>
      </c>
      <c r="B91" s="60">
        <v>1303</v>
      </c>
      <c r="C91" s="111">
        <f>'Таб.3 фін.рез.4 кв.'!C91</f>
        <v>0</v>
      </c>
      <c r="D91" s="80" t="s">
        <v>23</v>
      </c>
      <c r="E91" s="60" t="s">
        <v>23</v>
      </c>
      <c r="F91" s="111" t="str">
        <f>'Таб.3 фін.рез.4 кв.'!D91</f>
        <v>-</v>
      </c>
      <c r="G91" s="60" t="s">
        <v>23</v>
      </c>
      <c r="H91" s="60" t="s">
        <v>23</v>
      </c>
      <c r="I91" s="60" t="s">
        <v>23</v>
      </c>
    </row>
    <row r="92" spans="1:9" ht="32.25" thickBot="1" x14ac:dyDescent="0.3">
      <c r="A92" s="77" t="s">
        <v>223</v>
      </c>
      <c r="B92" s="60">
        <v>1304</v>
      </c>
      <c r="C92" s="111">
        <f>'Таб.3 фін.рез.4 кв.'!C92</f>
        <v>7</v>
      </c>
      <c r="D92" s="80" t="s">
        <v>23</v>
      </c>
      <c r="E92" s="60" t="s">
        <v>23</v>
      </c>
      <c r="F92" s="111" t="str">
        <f>'Таб.3 фін.рез.4 кв.'!D92</f>
        <v>-</v>
      </c>
      <c r="G92" s="60" t="s">
        <v>23</v>
      </c>
      <c r="H92" s="60" t="s">
        <v>23</v>
      </c>
      <c r="I92" s="60" t="s">
        <v>23</v>
      </c>
    </row>
    <row r="93" spans="1:9" ht="32.25" thickBot="1" x14ac:dyDescent="0.3">
      <c r="A93" s="77" t="s">
        <v>224</v>
      </c>
      <c r="B93" s="60">
        <v>1305</v>
      </c>
      <c r="C93" s="111">
        <f>'Таб.3 фін.рез.4 кв.'!C93</f>
        <v>96.7</v>
      </c>
      <c r="D93" s="80" t="s">
        <v>23</v>
      </c>
      <c r="E93" s="60" t="s">
        <v>23</v>
      </c>
      <c r="F93" s="111" t="str">
        <f>'Таб.3 фін.рез.4 кв.'!D93</f>
        <v>-</v>
      </c>
      <c r="G93" s="60" t="s">
        <v>23</v>
      </c>
      <c r="H93" s="60" t="s">
        <v>23</v>
      </c>
      <c r="I93" s="60" t="s">
        <v>23</v>
      </c>
    </row>
    <row r="94" spans="1:9" ht="16.5" thickBot="1" x14ac:dyDescent="0.3">
      <c r="A94" s="75" t="s">
        <v>50</v>
      </c>
      <c r="B94" s="63">
        <v>1310</v>
      </c>
      <c r="C94" s="112">
        <f>'Таб.3 фін.рез.4 кв.'!C94</f>
        <v>216.59999999999957</v>
      </c>
      <c r="D94" s="76">
        <f>F94</f>
        <v>223.69999999999965</v>
      </c>
      <c r="E94" s="76">
        <f>E89+E88</f>
        <v>121.59999999999945</v>
      </c>
      <c r="F94" s="76">
        <f>'Таб.3 фін.рез.4 кв.'!D94</f>
        <v>223.69999999999965</v>
      </c>
      <c r="G94" s="76">
        <f>G89+G88</f>
        <v>102.09999999999997</v>
      </c>
      <c r="H94" s="62">
        <f>F94/E94*100</f>
        <v>183.96381578947424</v>
      </c>
      <c r="I94" s="60" t="s">
        <v>23</v>
      </c>
    </row>
    <row r="95" spans="1:9" ht="16.5" thickBot="1" x14ac:dyDescent="0.3">
      <c r="A95" s="75" t="s">
        <v>225</v>
      </c>
      <c r="B95" s="90" t="s">
        <v>0</v>
      </c>
      <c r="C95" s="60"/>
      <c r="D95" s="60"/>
      <c r="E95" s="60"/>
      <c r="F95" s="60"/>
      <c r="G95" s="60"/>
      <c r="H95" s="60"/>
      <c r="I95" s="60"/>
    </row>
    <row r="96" spans="1:9" ht="16.5" thickBot="1" x14ac:dyDescent="0.3">
      <c r="A96" s="77" t="s">
        <v>226</v>
      </c>
      <c r="B96" s="60">
        <v>1400</v>
      </c>
      <c r="C96" s="80">
        <f>'Таб.3 фін.рез.4 кв.'!C96</f>
        <v>548.1</v>
      </c>
      <c r="D96" s="80">
        <f t="shared" ref="D96:D103" si="16">F96</f>
        <v>551.9</v>
      </c>
      <c r="E96" s="61">
        <f>E97+E98</f>
        <v>616.69999999999993</v>
      </c>
      <c r="F96" s="80">
        <f>'Таб.3 фін.рез.4 кв.'!D96</f>
        <v>551.9</v>
      </c>
      <c r="G96" s="60">
        <f>G97+G98</f>
        <v>-64.799999999999955</v>
      </c>
      <c r="H96" s="61">
        <f>F96/E96*100</f>
        <v>89.492459867034228</v>
      </c>
      <c r="I96" s="60" t="s">
        <v>23</v>
      </c>
    </row>
    <row r="97" spans="1:10" ht="32.25" thickBot="1" x14ac:dyDescent="0.3">
      <c r="A97" s="77" t="s">
        <v>227</v>
      </c>
      <c r="B97" s="60">
        <v>1401</v>
      </c>
      <c r="C97" s="94">
        <f>'Таб.3 фін.рез.4 кв.'!C97</f>
        <v>46</v>
      </c>
      <c r="D97" s="94">
        <f t="shared" si="16"/>
        <v>44</v>
      </c>
      <c r="E97" s="61">
        <f>E10</f>
        <v>36.5</v>
      </c>
      <c r="F97" s="94">
        <f>'Таб.3 фін.рез.4 кв.'!D97</f>
        <v>44</v>
      </c>
      <c r="G97" s="61">
        <f>G10</f>
        <v>7.5</v>
      </c>
      <c r="H97" s="61">
        <f>H10</f>
        <v>120.54794520547945</v>
      </c>
      <c r="I97" s="60" t="s">
        <v>23</v>
      </c>
    </row>
    <row r="98" spans="1:10" ht="16.5" thickBot="1" x14ac:dyDescent="0.3">
      <c r="A98" s="77" t="s">
        <v>228</v>
      </c>
      <c r="B98" s="60">
        <v>1402</v>
      </c>
      <c r="C98" s="80">
        <f>'Таб.3 фін.рез.4 кв.'!C98</f>
        <v>502.1</v>
      </c>
      <c r="D98" s="80">
        <f t="shared" si="16"/>
        <v>507.9</v>
      </c>
      <c r="E98" s="58">
        <f>E12+49.3</f>
        <v>580.19999999999993</v>
      </c>
      <c r="F98" s="94">
        <f>'Таб.3 фін.рез.4 кв.'!D98</f>
        <v>507.9</v>
      </c>
      <c r="G98" s="88">
        <f>F98-E98</f>
        <v>-72.299999999999955</v>
      </c>
      <c r="H98" s="61">
        <f>F98/E98*100</f>
        <v>87.538779731127207</v>
      </c>
      <c r="I98" s="60" t="s">
        <v>23</v>
      </c>
    </row>
    <row r="99" spans="1:10" ht="16.5" thickBot="1" x14ac:dyDescent="0.3">
      <c r="A99" s="77" t="s">
        <v>103</v>
      </c>
      <c r="B99" s="60">
        <v>1410</v>
      </c>
      <c r="C99" s="94">
        <f>'Таб.3 фін.рез.4 кв.'!C99</f>
        <v>2022.8</v>
      </c>
      <c r="D99" s="94">
        <f t="shared" si="16"/>
        <v>2253.9</v>
      </c>
      <c r="E99" s="61">
        <f t="shared" ref="E99:H100" si="17">E13</f>
        <v>2099.9</v>
      </c>
      <c r="F99" s="94">
        <f>'Таб.3 фін.рез.4 кв.'!D99</f>
        <v>2253.9</v>
      </c>
      <c r="G99" s="61">
        <f t="shared" si="17"/>
        <v>154</v>
      </c>
      <c r="H99" s="61">
        <f t="shared" si="17"/>
        <v>107.33368255631221</v>
      </c>
      <c r="I99" s="60" t="s">
        <v>23</v>
      </c>
    </row>
    <row r="100" spans="1:10" ht="16.5" thickBot="1" x14ac:dyDescent="0.3">
      <c r="A100" s="77" t="s">
        <v>150</v>
      </c>
      <c r="B100" s="60">
        <v>1420</v>
      </c>
      <c r="C100" s="80">
        <f>'Таб.3 фін.рез.4 кв.'!C100</f>
        <v>451.3</v>
      </c>
      <c r="D100" s="94">
        <f t="shared" si="16"/>
        <v>513.1</v>
      </c>
      <c r="E100" s="61">
        <f t="shared" si="17"/>
        <v>451</v>
      </c>
      <c r="F100" s="94">
        <f>'Таб.3 фін.рез.4 кв.'!D100</f>
        <v>513.1</v>
      </c>
      <c r="G100" s="61">
        <f t="shared" si="17"/>
        <v>62.100000000000023</v>
      </c>
      <c r="H100" s="61">
        <f t="shared" si="17"/>
        <v>113.76940133037694</v>
      </c>
      <c r="I100" s="60" t="s">
        <v>23</v>
      </c>
    </row>
    <row r="101" spans="1:10" ht="16.5" thickBot="1" x14ac:dyDescent="0.3">
      <c r="A101" s="77" t="s">
        <v>229</v>
      </c>
      <c r="B101" s="60">
        <v>1430</v>
      </c>
      <c r="C101" s="80">
        <f>'Таб.3 фін.рез.4 кв.'!C101</f>
        <v>117.8</v>
      </c>
      <c r="D101" s="111">
        <f t="shared" si="16"/>
        <v>101</v>
      </c>
      <c r="E101" s="60">
        <f t="shared" ref="E101:H101" si="18">E17</f>
        <v>120.9</v>
      </c>
      <c r="F101" s="94">
        <f>'Таб.3 фін.рез.4 кв.'!D101</f>
        <v>101</v>
      </c>
      <c r="G101" s="60">
        <f t="shared" si="18"/>
        <v>-19.900000000000006</v>
      </c>
      <c r="H101" s="61">
        <f t="shared" si="18"/>
        <v>83.54011579818031</v>
      </c>
      <c r="I101" s="60" t="s">
        <v>23</v>
      </c>
    </row>
    <row r="102" spans="1:10" ht="16.5" thickBot="1" x14ac:dyDescent="0.3">
      <c r="A102" s="77" t="s">
        <v>230</v>
      </c>
      <c r="B102" s="60">
        <v>1440</v>
      </c>
      <c r="C102" s="94">
        <f>'Таб.3 фін.рез.4 кв.'!C102</f>
        <v>567.20000000000005</v>
      </c>
      <c r="D102" s="80">
        <f t="shared" si="16"/>
        <v>435.4</v>
      </c>
      <c r="E102" s="58">
        <f>E19+E15+E21+E58-49.3</f>
        <v>583.5</v>
      </c>
      <c r="F102" s="94">
        <f>'Таб.3 фін.рез.4 кв.'!D102</f>
        <v>435.4</v>
      </c>
      <c r="G102" s="61">
        <f>F102-E102</f>
        <v>-148.10000000000002</v>
      </c>
      <c r="H102" s="61">
        <f>F102/E102*100</f>
        <v>74.618680377035133</v>
      </c>
      <c r="I102" s="60" t="s">
        <v>23</v>
      </c>
    </row>
    <row r="103" spans="1:10" ht="16.5" thickBot="1" x14ac:dyDescent="0.3">
      <c r="A103" s="75" t="s">
        <v>136</v>
      </c>
      <c r="B103" s="63">
        <v>1450</v>
      </c>
      <c r="C103" s="95">
        <f>'Таб.3 фін.рез.4 кв.'!C103</f>
        <v>3707.2000000000003</v>
      </c>
      <c r="D103" s="95">
        <f t="shared" si="16"/>
        <v>3855.2999999999997</v>
      </c>
      <c r="E103" s="76">
        <f t="shared" ref="E103:H103" si="19">E85</f>
        <v>3872.0000000000005</v>
      </c>
      <c r="F103" s="96">
        <f>'Таб.3 фін.рез.4 кв.'!D103</f>
        <v>3855.2999999999997</v>
      </c>
      <c r="G103" s="76">
        <f t="shared" si="19"/>
        <v>-16.699999999999971</v>
      </c>
      <c r="H103" s="76">
        <f t="shared" si="19"/>
        <v>99.568698347107414</v>
      </c>
      <c r="I103" s="60" t="s">
        <v>23</v>
      </c>
      <c r="J103" s="73"/>
    </row>
    <row r="104" spans="1:10" ht="15.75" x14ac:dyDescent="0.25">
      <c r="A104" s="20" t="s">
        <v>0</v>
      </c>
      <c r="D104" s="73"/>
      <c r="E104" s="73"/>
      <c r="F104" s="73"/>
    </row>
    <row r="105" spans="1:10" ht="78" customHeight="1" x14ac:dyDescent="0.25">
      <c r="A105" s="13" t="s">
        <v>115</v>
      </c>
      <c r="B105" s="260" t="s">
        <v>116</v>
      </c>
      <c r="C105" s="260"/>
      <c r="E105" s="259" t="s">
        <v>117</v>
      </c>
      <c r="F105" s="259"/>
      <c r="G105" s="259"/>
      <c r="H105" s="260" t="s">
        <v>118</v>
      </c>
      <c r="I105" s="260"/>
    </row>
  </sheetData>
  <sheetProtection password="CC19" sheet="1" objects="1" scenarios="1"/>
  <mergeCells count="40">
    <mergeCell ref="A2:I2"/>
    <mergeCell ref="A3:A5"/>
    <mergeCell ref="B3:B5"/>
    <mergeCell ref="C3:D3"/>
    <mergeCell ref="E3:I3"/>
    <mergeCell ref="C4:C5"/>
    <mergeCell ref="D4:D5"/>
    <mergeCell ref="E4:E5"/>
    <mergeCell ref="F4:F5"/>
    <mergeCell ref="G4:G5"/>
    <mergeCell ref="D31:D32"/>
    <mergeCell ref="E31:E32"/>
    <mergeCell ref="F31:F32"/>
    <mergeCell ref="G31:G32"/>
    <mergeCell ref="H4:H5"/>
    <mergeCell ref="A7:I7"/>
    <mergeCell ref="B15:B16"/>
    <mergeCell ref="C15:C16"/>
    <mergeCell ref="D15:D16"/>
    <mergeCell ref="E15:E16"/>
    <mergeCell ref="F15:F16"/>
    <mergeCell ref="G15:G16"/>
    <mergeCell ref="H15:H16"/>
    <mergeCell ref="I15:I16"/>
    <mergeCell ref="A87:I87"/>
    <mergeCell ref="B105:C105"/>
    <mergeCell ref="E105:G105"/>
    <mergeCell ref="H105:I105"/>
    <mergeCell ref="H31:H32"/>
    <mergeCell ref="I31:I32"/>
    <mergeCell ref="B42:B43"/>
    <mergeCell ref="C42:C43"/>
    <mergeCell ref="D42:D43"/>
    <mergeCell ref="E42:E43"/>
    <mergeCell ref="F42:F43"/>
    <mergeCell ref="G42:G43"/>
    <mergeCell ref="H42:H43"/>
    <mergeCell ref="I42:I43"/>
    <mergeCell ref="B31:B32"/>
    <mergeCell ref="C31:C32"/>
  </mergeCells>
  <pageMargins left="0.70866141732283472" right="0.51181102362204722" top="0.15748031496062992" bottom="0.15748031496062992" header="0" footer="0"/>
  <pageSetup paperSize="9" orientation="landscape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10" workbookViewId="0">
      <selection activeCell="H8" sqref="H8"/>
    </sheetView>
  </sheetViews>
  <sheetFormatPr defaultRowHeight="15" x14ac:dyDescent="0.25"/>
  <cols>
    <col min="1" max="1" width="38.28515625" customWidth="1"/>
    <col min="2" max="2" width="10.42578125" customWidth="1"/>
    <col min="3" max="3" width="12.28515625" customWidth="1"/>
    <col min="4" max="4" width="10.7109375" customWidth="1"/>
    <col min="5" max="5" width="11.7109375" customWidth="1"/>
    <col min="6" max="6" width="11" customWidth="1"/>
    <col min="7" max="7" width="12.28515625" customWidth="1"/>
    <col min="8" max="8" width="13.28515625" customWidth="1"/>
    <col min="9" max="9" width="17.5703125" customWidth="1"/>
  </cols>
  <sheetData>
    <row r="1" spans="1:9" ht="15.75" thickBot="1" x14ac:dyDescent="0.3">
      <c r="H1" t="s">
        <v>407</v>
      </c>
    </row>
    <row r="2" spans="1:9" ht="16.5" thickBot="1" x14ac:dyDescent="0.3">
      <c r="A2" s="288" t="s">
        <v>406</v>
      </c>
      <c r="B2" s="289"/>
      <c r="C2" s="289"/>
      <c r="D2" s="289"/>
      <c r="E2" s="289"/>
      <c r="F2" s="289"/>
      <c r="G2" s="289"/>
      <c r="H2" s="290"/>
    </row>
    <row r="3" spans="1:9" ht="46.15" customHeight="1" thickBot="1" x14ac:dyDescent="0.3">
      <c r="A3" s="287" t="s">
        <v>36</v>
      </c>
      <c r="B3" s="11" t="s">
        <v>1</v>
      </c>
      <c r="C3" s="219" t="s">
        <v>139</v>
      </c>
      <c r="D3" s="220"/>
      <c r="E3" s="219" t="s">
        <v>420</v>
      </c>
      <c r="F3" s="277"/>
      <c r="G3" s="277"/>
      <c r="H3" s="220"/>
    </row>
    <row r="4" spans="1:9" ht="32.25" thickBot="1" x14ac:dyDescent="0.3">
      <c r="A4" s="243"/>
      <c r="B4" s="54" t="s">
        <v>37</v>
      </c>
      <c r="C4" s="54" t="s">
        <v>40</v>
      </c>
      <c r="D4" s="54" t="s">
        <v>41</v>
      </c>
      <c r="E4" s="54" t="s">
        <v>42</v>
      </c>
      <c r="F4" s="54" t="s">
        <v>43</v>
      </c>
      <c r="G4" s="54" t="s">
        <v>44</v>
      </c>
      <c r="H4" s="54" t="s">
        <v>142</v>
      </c>
    </row>
    <row r="5" spans="1:9" ht="16.5" thickBot="1" x14ac:dyDescent="0.3">
      <c r="A5" s="55">
        <v>1</v>
      </c>
      <c r="B5" s="54">
        <v>2</v>
      </c>
      <c r="C5" s="54">
        <v>3</v>
      </c>
      <c r="D5" s="54">
        <v>4</v>
      </c>
      <c r="E5" s="54">
        <v>5</v>
      </c>
      <c r="F5" s="54">
        <v>6</v>
      </c>
      <c r="G5" s="54">
        <v>7</v>
      </c>
      <c r="H5" s="54">
        <v>8</v>
      </c>
    </row>
    <row r="6" spans="1:9" ht="16.5" thickBot="1" x14ac:dyDescent="0.3">
      <c r="A6" s="233" t="s">
        <v>232</v>
      </c>
      <c r="B6" s="234"/>
      <c r="C6" s="234"/>
      <c r="D6" s="234"/>
      <c r="E6" s="234"/>
      <c r="F6" s="234"/>
      <c r="G6" s="234"/>
      <c r="H6" s="235"/>
    </row>
    <row r="7" spans="1:9" ht="16.5" thickBot="1" x14ac:dyDescent="0.3">
      <c r="A7" s="75" t="s">
        <v>51</v>
      </c>
      <c r="B7" s="63">
        <v>1200</v>
      </c>
      <c r="C7" s="96">
        <f>'Таб.3 фін.рез.4 кв.'!C81</f>
        <v>16.399999999999551</v>
      </c>
      <c r="D7" s="96">
        <f>'Таб.3 фін.рез.4 кв.'!D81</f>
        <v>102.29999999999964</v>
      </c>
      <c r="E7" s="63">
        <f>'Таб.3 фін.рез. рік'!E81</f>
        <v>12.599999999999454</v>
      </c>
      <c r="F7" s="96">
        <f>D7</f>
        <v>102.29999999999964</v>
      </c>
      <c r="G7" s="96">
        <f t="shared" ref="G7:G12" si="0">F7-E7</f>
        <v>89.700000000000188</v>
      </c>
      <c r="H7" s="96">
        <f>F7/E7*100</f>
        <v>811.90476190479421</v>
      </c>
    </row>
    <row r="8" spans="1:9" ht="48" thickBot="1" x14ac:dyDescent="0.3">
      <c r="A8" s="75" t="s">
        <v>233</v>
      </c>
      <c r="B8" s="63">
        <v>2000</v>
      </c>
      <c r="C8" s="111">
        <f>'Розр.з бюдж.4 кв'!C8</f>
        <v>657.9</v>
      </c>
      <c r="D8" s="80">
        <f>'Розр.з бюдж.4 кв'!D8</f>
        <v>518.20000000000005</v>
      </c>
      <c r="E8" s="59">
        <f>D8</f>
        <v>518.20000000000005</v>
      </c>
      <c r="F8" s="80">
        <f>D8</f>
        <v>518.20000000000005</v>
      </c>
      <c r="G8" s="94">
        <f t="shared" si="0"/>
        <v>0</v>
      </c>
      <c r="H8" s="94">
        <f>F8/E8*100</f>
        <v>100</v>
      </c>
      <c r="I8" s="52"/>
    </row>
    <row r="9" spans="1:9" ht="32.25" thickBot="1" x14ac:dyDescent="0.3">
      <c r="A9" s="77" t="s">
        <v>234</v>
      </c>
      <c r="B9" s="60">
        <v>2005</v>
      </c>
      <c r="C9" s="111">
        <f>'Розр.з бюдж.4 кв'!C9</f>
        <v>-155</v>
      </c>
      <c r="D9" s="94">
        <f>'Розр.з бюдж.4 кв'!D9</f>
        <v>-7.6</v>
      </c>
      <c r="E9" s="58">
        <v>0</v>
      </c>
      <c r="F9" s="94">
        <f>D9</f>
        <v>-7.6</v>
      </c>
      <c r="G9" s="94">
        <f t="shared" si="0"/>
        <v>-7.6</v>
      </c>
      <c r="H9" s="94">
        <v>0</v>
      </c>
    </row>
    <row r="10" spans="1:9" ht="79.5" thickBot="1" x14ac:dyDescent="0.3">
      <c r="A10" s="75" t="s">
        <v>235</v>
      </c>
      <c r="B10" s="63">
        <v>2009</v>
      </c>
      <c r="C10" s="111">
        <f>C8+C9</f>
        <v>502.9</v>
      </c>
      <c r="D10" s="80">
        <f t="shared" ref="D10:F10" si="1">D8+D9</f>
        <v>510.6</v>
      </c>
      <c r="E10" s="60">
        <f t="shared" si="1"/>
        <v>518.20000000000005</v>
      </c>
      <c r="F10" s="80">
        <f t="shared" si="1"/>
        <v>510.6</v>
      </c>
      <c r="G10" s="94">
        <f t="shared" si="0"/>
        <v>-7.6000000000000227</v>
      </c>
      <c r="H10" s="94">
        <f>F10/E10*100</f>
        <v>98.533384793516007</v>
      </c>
    </row>
    <row r="11" spans="1:9" ht="48" thickBot="1" x14ac:dyDescent="0.3">
      <c r="A11" s="77" t="s">
        <v>236</v>
      </c>
      <c r="B11" s="60">
        <v>2010</v>
      </c>
      <c r="C11" s="80">
        <f>'Розр.з бюдж.4 кв'!C11</f>
        <v>1.1000000000000001</v>
      </c>
      <c r="D11" s="80">
        <f>'Розр.з бюдж.4 кв'!D11</f>
        <v>3.1</v>
      </c>
      <c r="E11" s="58">
        <v>0.2</v>
      </c>
      <c r="F11" s="80">
        <f>D11</f>
        <v>3.1</v>
      </c>
      <c r="G11" s="94">
        <f t="shared" si="0"/>
        <v>2.9</v>
      </c>
      <c r="H11" s="94">
        <f>F11/E11*100</f>
        <v>1550</v>
      </c>
    </row>
    <row r="12" spans="1:9" ht="51.6" customHeight="1" thickBot="1" x14ac:dyDescent="0.3">
      <c r="A12" s="77" t="s">
        <v>237</v>
      </c>
      <c r="B12" s="60">
        <v>2011</v>
      </c>
      <c r="C12" s="80">
        <f>'Розр.з бюдж.4 кв'!C12</f>
        <v>1.1000000000000001</v>
      </c>
      <c r="D12" s="80">
        <f>'Розр.з бюдж.4 кв'!D12</f>
        <v>3.1</v>
      </c>
      <c r="E12" s="61">
        <f t="shared" ref="E12:F12" si="2">E11</f>
        <v>0.2</v>
      </c>
      <c r="F12" s="80">
        <f t="shared" si="2"/>
        <v>3.1</v>
      </c>
      <c r="G12" s="94">
        <f t="shared" si="0"/>
        <v>2.9</v>
      </c>
      <c r="H12" s="94">
        <f>F12/E12*100</f>
        <v>1550</v>
      </c>
    </row>
    <row r="13" spans="1:9" ht="63.75" thickBot="1" x14ac:dyDescent="0.3">
      <c r="A13" s="77" t="s">
        <v>238</v>
      </c>
      <c r="B13" s="60">
        <v>2012</v>
      </c>
      <c r="C13" s="60" t="s">
        <v>23</v>
      </c>
      <c r="D13" s="60" t="s">
        <v>23</v>
      </c>
      <c r="E13" s="60" t="s">
        <v>23</v>
      </c>
      <c r="F13" s="60" t="s">
        <v>23</v>
      </c>
      <c r="G13" s="60" t="s">
        <v>23</v>
      </c>
      <c r="H13" s="60" t="s">
        <v>23</v>
      </c>
    </row>
    <row r="14" spans="1:9" ht="16.5" thickBot="1" x14ac:dyDescent="0.3">
      <c r="A14" s="77" t="s">
        <v>239</v>
      </c>
      <c r="B14" s="60" t="s">
        <v>240</v>
      </c>
      <c r="C14" s="60" t="s">
        <v>23</v>
      </c>
      <c r="D14" s="60" t="s">
        <v>23</v>
      </c>
      <c r="E14" s="60" t="s">
        <v>23</v>
      </c>
      <c r="F14" s="60" t="s">
        <v>23</v>
      </c>
      <c r="G14" s="60" t="s">
        <v>23</v>
      </c>
      <c r="H14" s="60" t="s">
        <v>23</v>
      </c>
    </row>
    <row r="15" spans="1:9" ht="16.5" thickBot="1" x14ac:dyDescent="0.3">
      <c r="A15" s="77" t="s">
        <v>241</v>
      </c>
      <c r="B15" s="60">
        <v>2020</v>
      </c>
      <c r="C15" s="60" t="s">
        <v>23</v>
      </c>
      <c r="D15" s="60" t="s">
        <v>23</v>
      </c>
      <c r="E15" s="60" t="s">
        <v>23</v>
      </c>
      <c r="F15" s="60" t="s">
        <v>23</v>
      </c>
      <c r="G15" s="60" t="s">
        <v>23</v>
      </c>
      <c r="H15" s="60" t="s">
        <v>23</v>
      </c>
    </row>
    <row r="16" spans="1:9" ht="16.5" thickBot="1" x14ac:dyDescent="0.3">
      <c r="A16" s="77" t="s">
        <v>242</v>
      </c>
      <c r="B16" s="60">
        <v>2030</v>
      </c>
      <c r="C16" s="60" t="s">
        <v>23</v>
      </c>
      <c r="D16" s="60" t="s">
        <v>23</v>
      </c>
      <c r="E16" s="60" t="s">
        <v>23</v>
      </c>
      <c r="F16" s="60" t="s">
        <v>23</v>
      </c>
      <c r="G16" s="60" t="s">
        <v>23</v>
      </c>
      <c r="H16" s="60" t="s">
        <v>23</v>
      </c>
    </row>
    <row r="17" spans="1:8" ht="31.5" x14ac:dyDescent="0.25">
      <c r="A17" s="129" t="s">
        <v>243</v>
      </c>
      <c r="B17" s="131">
        <v>2031</v>
      </c>
      <c r="C17" s="131" t="s">
        <v>23</v>
      </c>
      <c r="D17" s="131" t="s">
        <v>23</v>
      </c>
      <c r="E17" s="131" t="s">
        <v>23</v>
      </c>
      <c r="F17" s="131" t="s">
        <v>23</v>
      </c>
      <c r="G17" s="131" t="s">
        <v>23</v>
      </c>
      <c r="H17" s="131" t="s">
        <v>23</v>
      </c>
    </row>
    <row r="18" spans="1:8" ht="16.5" thickBot="1" x14ac:dyDescent="0.3">
      <c r="A18" s="126" t="s">
        <v>244</v>
      </c>
      <c r="B18" s="128">
        <v>2040</v>
      </c>
      <c r="C18" s="128" t="s">
        <v>23</v>
      </c>
      <c r="D18" s="128" t="s">
        <v>23</v>
      </c>
      <c r="E18" s="128" t="s">
        <v>23</v>
      </c>
      <c r="F18" s="128" t="s">
        <v>23</v>
      </c>
      <c r="G18" s="128" t="s">
        <v>23</v>
      </c>
      <c r="H18" s="128" t="s">
        <v>23</v>
      </c>
    </row>
    <row r="19" spans="1:8" ht="16.5" thickBot="1" x14ac:dyDescent="0.3">
      <c r="A19" s="77" t="s">
        <v>245</v>
      </c>
      <c r="B19" s="60">
        <v>2050</v>
      </c>
      <c r="C19" s="60" t="s">
        <v>23</v>
      </c>
      <c r="D19" s="60" t="s">
        <v>23</v>
      </c>
      <c r="E19" s="60" t="s">
        <v>23</v>
      </c>
      <c r="F19" s="60" t="s">
        <v>23</v>
      </c>
      <c r="G19" s="60" t="s">
        <v>23</v>
      </c>
      <c r="H19" s="60" t="s">
        <v>23</v>
      </c>
    </row>
    <row r="20" spans="1:8" ht="16.5" thickBot="1" x14ac:dyDescent="0.3">
      <c r="A20" s="77" t="s">
        <v>246</v>
      </c>
      <c r="B20" s="60">
        <v>2060</v>
      </c>
      <c r="C20" s="60" t="s">
        <v>23</v>
      </c>
      <c r="D20" s="60" t="s">
        <v>23</v>
      </c>
      <c r="E20" s="60" t="s">
        <v>23</v>
      </c>
      <c r="F20" s="60" t="s">
        <v>23</v>
      </c>
      <c r="G20" s="60" t="s">
        <v>23</v>
      </c>
      <c r="H20" s="60" t="s">
        <v>23</v>
      </c>
    </row>
    <row r="21" spans="1:8" ht="48" thickBot="1" x14ac:dyDescent="0.3">
      <c r="A21" s="75" t="s">
        <v>247</v>
      </c>
      <c r="B21" s="63">
        <v>2070</v>
      </c>
      <c r="C21" s="62">
        <f>C7+C10-C11</f>
        <v>518.19999999999948</v>
      </c>
      <c r="D21" s="63">
        <f>D7+D10-D11</f>
        <v>609.79999999999961</v>
      </c>
      <c r="E21" s="62">
        <f>E7+E10-E11</f>
        <v>530.59999999999945</v>
      </c>
      <c r="F21" s="63">
        <f>F7+F10-F11</f>
        <v>609.79999999999961</v>
      </c>
      <c r="G21" s="63">
        <f>F21-E21</f>
        <v>79.200000000000159</v>
      </c>
      <c r="H21" s="62">
        <f>F21/E21*100</f>
        <v>114.92649830380705</v>
      </c>
    </row>
    <row r="22" spans="1:8" ht="16.5" thickBot="1" x14ac:dyDescent="0.3">
      <c r="A22" s="236" t="s">
        <v>248</v>
      </c>
      <c r="B22" s="237"/>
      <c r="C22" s="237"/>
      <c r="D22" s="237"/>
      <c r="E22" s="237"/>
      <c r="F22" s="237"/>
      <c r="G22" s="237"/>
      <c r="H22" s="238"/>
    </row>
    <row r="23" spans="1:8" ht="63.75" thickBot="1" x14ac:dyDescent="0.3">
      <c r="A23" s="75" t="s">
        <v>249</v>
      </c>
      <c r="B23" s="63">
        <v>2110</v>
      </c>
      <c r="C23" s="95">
        <f>C24+C25+C28</f>
        <v>604.90000000000009</v>
      </c>
      <c r="D23" s="95">
        <f>D24+D25+D28</f>
        <v>641.9</v>
      </c>
      <c r="E23" s="63">
        <f>E24+E25+E28</f>
        <v>659.2</v>
      </c>
      <c r="F23" s="112">
        <f>F24+F25+F28</f>
        <v>641.9</v>
      </c>
      <c r="G23" s="95">
        <f>F23-E23</f>
        <v>-17.300000000000068</v>
      </c>
      <c r="H23" s="96">
        <f>F23/E23*100</f>
        <v>97.3756067961165</v>
      </c>
    </row>
    <row r="24" spans="1:8" ht="16.5" thickBot="1" x14ac:dyDescent="0.3">
      <c r="A24" s="77" t="s">
        <v>53</v>
      </c>
      <c r="B24" s="60">
        <v>2111</v>
      </c>
      <c r="C24" s="94">
        <f>'Розр.з бюдж.4 кв'!C24</f>
        <v>1</v>
      </c>
      <c r="D24" s="94">
        <f>'Розр.з бюдж.4 кв'!D24</f>
        <v>4.2</v>
      </c>
      <c r="E24" s="58">
        <v>1.6</v>
      </c>
      <c r="F24" s="94">
        <f>D24</f>
        <v>4.2</v>
      </c>
      <c r="G24" s="80">
        <f>F24-E24</f>
        <v>2.6</v>
      </c>
      <c r="H24" s="94">
        <f>F24/E24*100</f>
        <v>262.5</v>
      </c>
    </row>
    <row r="25" spans="1:8" ht="34.15" customHeight="1" thickBot="1" x14ac:dyDescent="0.3">
      <c r="A25" s="77" t="s">
        <v>250</v>
      </c>
      <c r="B25" s="60">
        <v>2112</v>
      </c>
      <c r="C25" s="94">
        <f>'Розр.з бюдж.4 кв'!C25</f>
        <v>603.20000000000005</v>
      </c>
      <c r="D25" s="94">
        <f>'Розр.з бюдж.4 кв'!D25</f>
        <v>633.79999999999995</v>
      </c>
      <c r="E25" s="59">
        <v>657.4</v>
      </c>
      <c r="F25" s="94">
        <f>D25</f>
        <v>633.79999999999995</v>
      </c>
      <c r="G25" s="80">
        <f>F25-E25</f>
        <v>-23.600000000000023</v>
      </c>
      <c r="H25" s="94">
        <f>F25/E25*100</f>
        <v>96.410100395497409</v>
      </c>
    </row>
    <row r="26" spans="1:8" ht="48" thickBot="1" x14ac:dyDescent="0.3">
      <c r="A26" s="77" t="s">
        <v>251</v>
      </c>
      <c r="B26" s="60">
        <v>2113</v>
      </c>
      <c r="C26" s="59" t="s">
        <v>23</v>
      </c>
      <c r="D26" s="59" t="s">
        <v>23</v>
      </c>
      <c r="E26" s="59" t="s">
        <v>23</v>
      </c>
      <c r="F26" s="59" t="s">
        <v>23</v>
      </c>
      <c r="G26" s="59" t="s">
        <v>23</v>
      </c>
      <c r="H26" s="59" t="s">
        <v>23</v>
      </c>
    </row>
    <row r="27" spans="1:8" ht="16.5" thickBot="1" x14ac:dyDescent="0.3">
      <c r="A27" s="77" t="s">
        <v>252</v>
      </c>
      <c r="B27" s="60">
        <v>2114</v>
      </c>
      <c r="C27" s="59" t="s">
        <v>23</v>
      </c>
      <c r="D27" s="59" t="s">
        <v>23</v>
      </c>
      <c r="E27" s="59" t="s">
        <v>23</v>
      </c>
      <c r="F27" s="59"/>
      <c r="G27" s="59" t="s">
        <v>23</v>
      </c>
      <c r="H27" s="59" t="s">
        <v>23</v>
      </c>
    </row>
    <row r="28" spans="1:8" ht="53.45" customHeight="1" thickBot="1" x14ac:dyDescent="0.3">
      <c r="A28" s="77" t="s">
        <v>56</v>
      </c>
      <c r="B28" s="60">
        <v>2115</v>
      </c>
      <c r="C28" s="80">
        <f>'Розр.з бюдж.4 кв'!C28</f>
        <v>0.7</v>
      </c>
      <c r="D28" s="80">
        <f>'Розр.з бюдж.4 кв'!D28</f>
        <v>3.9</v>
      </c>
      <c r="E28" s="58">
        <v>0.2</v>
      </c>
      <c r="F28" s="80">
        <f>D28</f>
        <v>3.9</v>
      </c>
      <c r="G28" s="94">
        <f>F28-E28</f>
        <v>3.6999999999999997</v>
      </c>
      <c r="H28" s="111">
        <f>F28/E28*100</f>
        <v>1950</v>
      </c>
    </row>
    <row r="29" spans="1:8" ht="16.5" thickBot="1" x14ac:dyDescent="0.3">
      <c r="A29" s="77" t="s">
        <v>253</v>
      </c>
      <c r="B29" s="60">
        <v>2116</v>
      </c>
      <c r="C29" s="59" t="s">
        <v>23</v>
      </c>
      <c r="D29" s="59" t="s">
        <v>23</v>
      </c>
      <c r="E29" s="59" t="s">
        <v>23</v>
      </c>
      <c r="F29" s="59" t="s">
        <v>23</v>
      </c>
      <c r="G29" s="59" t="s">
        <v>23</v>
      </c>
      <c r="H29" s="59" t="s">
        <v>23</v>
      </c>
    </row>
    <row r="30" spans="1:8" ht="21" customHeight="1" thickBot="1" x14ac:dyDescent="0.3">
      <c r="A30" s="77" t="s">
        <v>254</v>
      </c>
      <c r="B30" s="60">
        <v>2117</v>
      </c>
      <c r="C30" s="59" t="s">
        <v>23</v>
      </c>
      <c r="D30" s="59" t="s">
        <v>23</v>
      </c>
      <c r="E30" s="59" t="s">
        <v>23</v>
      </c>
      <c r="F30" s="59" t="s">
        <v>23</v>
      </c>
      <c r="G30" s="59" t="s">
        <v>23</v>
      </c>
      <c r="H30" s="59" t="s">
        <v>23</v>
      </c>
    </row>
    <row r="31" spans="1:8" ht="16.5" thickBot="1" x14ac:dyDescent="0.3">
      <c r="A31" s="77" t="s">
        <v>255</v>
      </c>
      <c r="B31" s="60">
        <v>2118</v>
      </c>
      <c r="C31" s="59" t="s">
        <v>23</v>
      </c>
      <c r="D31" s="59" t="s">
        <v>23</v>
      </c>
      <c r="E31" s="59" t="s">
        <v>23</v>
      </c>
      <c r="F31" s="59" t="s">
        <v>23</v>
      </c>
      <c r="G31" s="59" t="s">
        <v>23</v>
      </c>
      <c r="H31" s="59" t="s">
        <v>23</v>
      </c>
    </row>
    <row r="32" spans="1:8" ht="26.45" customHeight="1" thickBot="1" x14ac:dyDescent="0.3">
      <c r="A32" s="77" t="s">
        <v>256</v>
      </c>
      <c r="B32" s="60">
        <v>2119</v>
      </c>
      <c r="C32" s="59" t="s">
        <v>23</v>
      </c>
      <c r="D32" s="59" t="s">
        <v>23</v>
      </c>
      <c r="E32" s="59" t="s">
        <v>23</v>
      </c>
      <c r="F32" s="59" t="s">
        <v>23</v>
      </c>
      <c r="G32" s="59" t="s">
        <v>23</v>
      </c>
      <c r="H32" s="59" t="s">
        <v>23</v>
      </c>
    </row>
    <row r="33" spans="1:8" ht="48" thickBot="1" x14ac:dyDescent="0.3">
      <c r="A33" s="75" t="s">
        <v>257</v>
      </c>
      <c r="B33" s="63">
        <v>2120</v>
      </c>
      <c r="C33" s="96">
        <f>C34+C35+C37</f>
        <v>451</v>
      </c>
      <c r="D33" s="96">
        <f>D34+D35+D37</f>
        <v>507.7</v>
      </c>
      <c r="E33" s="63">
        <f>E34+E35+E37</f>
        <v>469.09999999999997</v>
      </c>
      <c r="F33" s="96">
        <f>F34+F35+F37</f>
        <v>507.7</v>
      </c>
      <c r="G33" s="95">
        <f>F33-E33</f>
        <v>38.600000000000023</v>
      </c>
      <c r="H33" s="96">
        <f>F33/E33*100</f>
        <v>108.22852270304838</v>
      </c>
    </row>
    <row r="34" spans="1:8" ht="16.5" thickBot="1" x14ac:dyDescent="0.3">
      <c r="A34" s="77" t="s">
        <v>255</v>
      </c>
      <c r="B34" s="60">
        <v>2121</v>
      </c>
      <c r="C34" s="94">
        <f>'Розр.з бюдж.4 кв'!C34</f>
        <v>363.2</v>
      </c>
      <c r="D34" s="94">
        <f>'Розр.з бюдж.4 кв'!D34</f>
        <v>408.2</v>
      </c>
      <c r="E34" s="59">
        <v>377.9</v>
      </c>
      <c r="F34" s="94">
        <f>D34</f>
        <v>408.2</v>
      </c>
      <c r="G34" s="94">
        <f>F34-E34</f>
        <v>30.300000000000011</v>
      </c>
      <c r="H34" s="94">
        <f>F34/E34*100</f>
        <v>108.01799417835407</v>
      </c>
    </row>
    <row r="35" spans="1:8" ht="16.5" thickBot="1" x14ac:dyDescent="0.3">
      <c r="A35" s="77" t="s">
        <v>258</v>
      </c>
      <c r="B35" s="60">
        <v>2122</v>
      </c>
      <c r="C35" s="94">
        <f>'Розр.з бюдж.4 кв'!C35</f>
        <v>57.5</v>
      </c>
      <c r="D35" s="94">
        <f>'Розр.з бюдж.4 кв'!D35</f>
        <v>62.5</v>
      </c>
      <c r="E35" s="59">
        <v>59.7</v>
      </c>
      <c r="F35" s="94">
        <f>D35</f>
        <v>62.5</v>
      </c>
      <c r="G35" s="94">
        <f>F35-E35</f>
        <v>2.7999999999999972</v>
      </c>
      <c r="H35" s="94">
        <f>F35/E35*100</f>
        <v>104.69011725293132</v>
      </c>
    </row>
    <row r="36" spans="1:8" ht="16.5" thickBot="1" x14ac:dyDescent="0.3">
      <c r="A36" s="77" t="s">
        <v>259</v>
      </c>
      <c r="B36" s="60">
        <v>2123</v>
      </c>
      <c r="C36" s="94" t="s">
        <v>23</v>
      </c>
      <c r="D36" s="80" t="s">
        <v>23</v>
      </c>
      <c r="E36" s="59" t="s">
        <v>23</v>
      </c>
      <c r="F36" s="80" t="s">
        <v>23</v>
      </c>
      <c r="G36" s="80" t="s">
        <v>23</v>
      </c>
      <c r="H36" s="80" t="s">
        <v>23</v>
      </c>
    </row>
    <row r="37" spans="1:8" ht="22.15" customHeight="1" x14ac:dyDescent="0.25">
      <c r="A37" s="129" t="s">
        <v>256</v>
      </c>
      <c r="B37" s="131">
        <v>2124</v>
      </c>
      <c r="C37" s="165">
        <f>'Розр.з бюдж.4 кв'!C37</f>
        <v>30.3</v>
      </c>
      <c r="D37" s="165">
        <f>'Розр.з бюдж.4 кв'!D37</f>
        <v>37</v>
      </c>
      <c r="E37" s="144">
        <v>31.5</v>
      </c>
      <c r="F37" s="165">
        <f>D37</f>
        <v>37</v>
      </c>
      <c r="G37" s="165">
        <f>F37-E37</f>
        <v>5.5</v>
      </c>
      <c r="H37" s="165">
        <f>F37/E37*100</f>
        <v>117.46031746031747</v>
      </c>
    </row>
    <row r="38" spans="1:8" ht="48" thickBot="1" x14ac:dyDescent="0.3">
      <c r="A38" s="136" t="s">
        <v>260</v>
      </c>
      <c r="B38" s="137">
        <v>2130</v>
      </c>
      <c r="C38" s="161">
        <f>C42</f>
        <v>448.8</v>
      </c>
      <c r="D38" s="161">
        <f>D42</f>
        <v>514.79999999999995</v>
      </c>
      <c r="E38" s="146">
        <f>E42</f>
        <v>451</v>
      </c>
      <c r="F38" s="161">
        <f>F42</f>
        <v>514.79999999999995</v>
      </c>
      <c r="G38" s="166">
        <f>F38-E38</f>
        <v>63.799999999999955</v>
      </c>
      <c r="H38" s="166">
        <f>F38/E38*100</f>
        <v>114.14634146341463</v>
      </c>
    </row>
    <row r="39" spans="1:8" ht="63" x14ac:dyDescent="0.25">
      <c r="A39" s="89" t="s">
        <v>261</v>
      </c>
      <c r="B39" s="254">
        <v>2131</v>
      </c>
      <c r="C39" s="254" t="s">
        <v>23</v>
      </c>
      <c r="D39" s="254" t="s">
        <v>23</v>
      </c>
      <c r="E39" s="254" t="s">
        <v>23</v>
      </c>
      <c r="F39" s="254" t="s">
        <v>23</v>
      </c>
      <c r="G39" s="254" t="s">
        <v>23</v>
      </c>
      <c r="H39" s="254" t="s">
        <v>23</v>
      </c>
    </row>
    <row r="40" spans="1:8" ht="48" thickBot="1" x14ac:dyDescent="0.3">
      <c r="A40" s="77" t="s">
        <v>262</v>
      </c>
      <c r="B40" s="255"/>
      <c r="C40" s="255"/>
      <c r="D40" s="255"/>
      <c r="E40" s="255"/>
      <c r="F40" s="255"/>
      <c r="G40" s="255"/>
      <c r="H40" s="255"/>
    </row>
    <row r="41" spans="1:8" ht="16.5" thickBot="1" x14ac:dyDescent="0.3">
      <c r="A41" s="77" t="s">
        <v>263</v>
      </c>
      <c r="B41" s="60">
        <v>2132</v>
      </c>
      <c r="C41" s="60" t="s">
        <v>23</v>
      </c>
      <c r="D41" s="60" t="s">
        <v>23</v>
      </c>
      <c r="E41" s="60" t="s">
        <v>23</v>
      </c>
      <c r="F41" s="60" t="s">
        <v>23</v>
      </c>
      <c r="G41" s="60" t="s">
        <v>23</v>
      </c>
      <c r="H41" s="60" t="s">
        <v>23</v>
      </c>
    </row>
    <row r="42" spans="1:8" ht="48" thickBot="1" x14ac:dyDescent="0.3">
      <c r="A42" s="77" t="s">
        <v>264</v>
      </c>
      <c r="B42" s="60">
        <v>2133</v>
      </c>
      <c r="C42" s="94">
        <f>'Розр.з бюдж.4 кв'!C42</f>
        <v>448.8</v>
      </c>
      <c r="D42" s="94">
        <f>'Розр.з бюдж.4 кв'!D42</f>
        <v>514.79999999999995</v>
      </c>
      <c r="E42" s="58">
        <v>451</v>
      </c>
      <c r="F42" s="94">
        <f>D42</f>
        <v>514.79999999999995</v>
      </c>
      <c r="G42" s="94">
        <f>F42-E42</f>
        <v>63.799999999999955</v>
      </c>
      <c r="H42" s="94">
        <f>F42/E42*100</f>
        <v>114.14634146341463</v>
      </c>
    </row>
    <row r="43" spans="1:8" ht="32.25" thickBot="1" x14ac:dyDescent="0.3">
      <c r="A43" s="77" t="s">
        <v>265</v>
      </c>
      <c r="B43" s="60">
        <v>2134</v>
      </c>
      <c r="C43" s="60" t="s">
        <v>23</v>
      </c>
      <c r="D43" s="60" t="s">
        <v>23</v>
      </c>
      <c r="E43" s="60" t="s">
        <v>23</v>
      </c>
      <c r="F43" s="60" t="s">
        <v>23</v>
      </c>
      <c r="G43" s="60" t="s">
        <v>23</v>
      </c>
      <c r="H43" s="60" t="s">
        <v>23</v>
      </c>
    </row>
    <row r="44" spans="1:8" ht="32.25" thickBot="1" x14ac:dyDescent="0.3">
      <c r="A44" s="75" t="s">
        <v>266</v>
      </c>
      <c r="B44" s="63">
        <v>2140</v>
      </c>
      <c r="C44" s="60" t="s">
        <v>23</v>
      </c>
      <c r="D44" s="60" t="s">
        <v>23</v>
      </c>
      <c r="E44" s="60" t="s">
        <v>23</v>
      </c>
      <c r="F44" s="60" t="s">
        <v>23</v>
      </c>
      <c r="G44" s="60" t="s">
        <v>23</v>
      </c>
      <c r="H44" s="60" t="s">
        <v>23</v>
      </c>
    </row>
    <row r="45" spans="1:8" ht="47.25" x14ac:dyDescent="0.25">
      <c r="A45" s="89" t="s">
        <v>267</v>
      </c>
      <c r="B45" s="254">
        <v>2141</v>
      </c>
      <c r="C45" s="254" t="s">
        <v>23</v>
      </c>
      <c r="D45" s="254" t="s">
        <v>23</v>
      </c>
      <c r="E45" s="254" t="s">
        <v>23</v>
      </c>
      <c r="F45" s="254" t="s">
        <v>23</v>
      </c>
      <c r="G45" s="254" t="s">
        <v>23</v>
      </c>
      <c r="H45" s="254" t="s">
        <v>23</v>
      </c>
    </row>
    <row r="46" spans="1:8" ht="32.25" thickBot="1" x14ac:dyDescent="0.3">
      <c r="A46" s="77" t="s">
        <v>268</v>
      </c>
      <c r="B46" s="255"/>
      <c r="C46" s="255"/>
      <c r="D46" s="255"/>
      <c r="E46" s="255"/>
      <c r="F46" s="255"/>
      <c r="G46" s="255"/>
      <c r="H46" s="255"/>
    </row>
    <row r="47" spans="1:8" ht="32.25" thickBot="1" x14ac:dyDescent="0.3">
      <c r="A47" s="77" t="s">
        <v>269</v>
      </c>
      <c r="B47" s="60">
        <v>2142</v>
      </c>
      <c r="C47" s="60" t="s">
        <v>23</v>
      </c>
      <c r="D47" s="60" t="s">
        <v>23</v>
      </c>
      <c r="E47" s="60" t="s">
        <v>23</v>
      </c>
      <c r="F47" s="60" t="s">
        <v>23</v>
      </c>
      <c r="G47" s="60" t="s">
        <v>23</v>
      </c>
      <c r="H47" s="60" t="s">
        <v>23</v>
      </c>
    </row>
    <row r="48" spans="1:8" ht="16.5" thickBot="1" x14ac:dyDescent="0.3">
      <c r="A48" s="75" t="s">
        <v>58</v>
      </c>
      <c r="B48" s="63">
        <v>2200</v>
      </c>
      <c r="C48" s="63">
        <f>C23+C33+C38</f>
        <v>1504.7</v>
      </c>
      <c r="D48" s="63">
        <f>D23+D33+D38</f>
        <v>1664.3999999999999</v>
      </c>
      <c r="E48" s="63">
        <f>E23+E33+E38</f>
        <v>1579.3</v>
      </c>
      <c r="F48" s="63">
        <f>F23+F33+F38</f>
        <v>1664.3999999999999</v>
      </c>
      <c r="G48" s="62">
        <f>F48-E48</f>
        <v>85.099999999999909</v>
      </c>
      <c r="H48" s="62">
        <f>F48/E48*100</f>
        <v>105.388463243209</v>
      </c>
    </row>
    <row r="49" spans="1:8" ht="15.75" x14ac:dyDescent="0.25">
      <c r="A49" s="97"/>
      <c r="B49" s="98"/>
      <c r="C49" s="98"/>
      <c r="D49" s="98"/>
      <c r="E49" s="98"/>
      <c r="F49" s="98"/>
      <c r="G49" s="98"/>
      <c r="H49" s="98"/>
    </row>
    <row r="50" spans="1:8" ht="15.75" x14ac:dyDescent="0.25">
      <c r="A50" s="91" t="s">
        <v>0</v>
      </c>
      <c r="B50" s="92"/>
      <c r="C50" s="92"/>
      <c r="D50" s="92"/>
      <c r="E50" s="92"/>
      <c r="F50" s="92"/>
      <c r="G50" s="92"/>
      <c r="H50" s="92"/>
    </row>
    <row r="51" spans="1:8" ht="78" customHeight="1" x14ac:dyDescent="0.25">
      <c r="A51" s="93" t="s">
        <v>115</v>
      </c>
      <c r="B51" s="99" t="s">
        <v>116</v>
      </c>
      <c r="C51" s="99"/>
      <c r="D51" s="292" t="s">
        <v>117</v>
      </c>
      <c r="E51" s="292"/>
      <c r="F51" s="292"/>
      <c r="G51" s="291" t="s">
        <v>118</v>
      </c>
      <c r="H51" s="291"/>
    </row>
    <row r="52" spans="1:8" ht="43.9" customHeight="1" x14ac:dyDescent="0.25">
      <c r="A52" s="93"/>
      <c r="B52" s="99"/>
      <c r="C52" s="99"/>
      <c r="D52" s="100"/>
      <c r="E52" s="100"/>
      <c r="F52" s="100"/>
      <c r="G52" s="101"/>
      <c r="H52" s="101"/>
    </row>
    <row r="53" spans="1:8" ht="15.75" x14ac:dyDescent="0.25">
      <c r="A53" s="93"/>
      <c r="B53" s="101"/>
      <c r="C53" s="100"/>
      <c r="D53" s="101"/>
      <c r="E53" s="92"/>
      <c r="F53" s="92"/>
      <c r="G53" s="92"/>
      <c r="H53" s="92"/>
    </row>
    <row r="54" spans="1:8" ht="15.75" x14ac:dyDescent="0.25">
      <c r="A54" s="13"/>
      <c r="B54" s="57"/>
      <c r="C54" s="56"/>
      <c r="D54" s="57"/>
    </row>
    <row r="55" spans="1:8" ht="15.75" x14ac:dyDescent="0.25">
      <c r="A55" s="13"/>
      <c r="B55" s="57"/>
      <c r="C55" s="56"/>
      <c r="D55" s="57"/>
    </row>
    <row r="56" spans="1:8" ht="15.75" x14ac:dyDescent="0.25">
      <c r="A56" s="13"/>
      <c r="B56" s="57"/>
      <c r="C56" s="56"/>
      <c r="D56" s="57"/>
    </row>
    <row r="57" spans="1:8" ht="15.75" x14ac:dyDescent="0.25">
      <c r="A57" s="13"/>
      <c r="B57" s="57"/>
      <c r="C57" s="56"/>
      <c r="D57" s="57"/>
    </row>
    <row r="58" spans="1:8" ht="15.75" x14ac:dyDescent="0.25">
      <c r="A58" s="13"/>
      <c r="B58" s="57"/>
      <c r="C58" s="56"/>
      <c r="D58" s="57"/>
    </row>
    <row r="59" spans="1:8" ht="15.75" x14ac:dyDescent="0.25">
      <c r="A59" s="13"/>
      <c r="B59" s="57"/>
      <c r="C59" s="56"/>
      <c r="D59" s="57"/>
    </row>
    <row r="60" spans="1:8" ht="15.75" x14ac:dyDescent="0.25">
      <c r="A60" s="13"/>
      <c r="B60" s="57"/>
      <c r="C60" s="56"/>
      <c r="D60" s="57"/>
    </row>
  </sheetData>
  <sheetProtection password="CC19" sheet="1" objects="1" scenarios="1"/>
  <mergeCells count="22">
    <mergeCell ref="A22:H22"/>
    <mergeCell ref="A2:H2"/>
    <mergeCell ref="A3:A4"/>
    <mergeCell ref="C3:D3"/>
    <mergeCell ref="E3:H3"/>
    <mergeCell ref="A6:H6"/>
    <mergeCell ref="D51:F51"/>
    <mergeCell ref="G51:H51"/>
    <mergeCell ref="H39:H40"/>
    <mergeCell ref="B45:B46"/>
    <mergeCell ref="C45:C46"/>
    <mergeCell ref="D45:D46"/>
    <mergeCell ref="E45:E46"/>
    <mergeCell ref="F45:F46"/>
    <mergeCell ref="G45:G46"/>
    <mergeCell ref="H45:H46"/>
    <mergeCell ref="B39:B40"/>
    <mergeCell ref="C39:C40"/>
    <mergeCell ref="D39:D40"/>
    <mergeCell ref="E39:E40"/>
    <mergeCell ref="F39:F40"/>
    <mergeCell ref="G39:G40"/>
  </mergeCells>
  <pageMargins left="1.1023622047244095" right="0.70866141732283472" top="0.15748031496062992" bottom="0.15748031496062992" header="0" footer="0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opLeftCell="A38" workbookViewId="0">
      <selection activeCell="E85" sqref="E85"/>
    </sheetView>
  </sheetViews>
  <sheetFormatPr defaultRowHeight="15" x14ac:dyDescent="0.25"/>
  <cols>
    <col min="1" max="1" width="38.28515625" customWidth="1"/>
    <col min="2" max="2" width="10.42578125" customWidth="1"/>
    <col min="3" max="3" width="12.28515625" customWidth="1"/>
    <col min="4" max="4" width="10.7109375" customWidth="1"/>
    <col min="5" max="5" width="11.7109375" customWidth="1"/>
    <col min="6" max="6" width="11" customWidth="1"/>
    <col min="7" max="7" width="12.28515625" customWidth="1"/>
    <col min="8" max="8" width="13.28515625" customWidth="1"/>
    <col min="9" max="9" width="17.5703125" customWidth="1"/>
  </cols>
  <sheetData>
    <row r="1" spans="1:8" ht="15.75" thickBot="1" x14ac:dyDescent="0.3"/>
    <row r="2" spans="1:8" ht="16.5" thickBot="1" x14ac:dyDescent="0.3">
      <c r="A2" s="315" t="s">
        <v>270</v>
      </c>
      <c r="B2" s="316"/>
      <c r="C2" s="316"/>
      <c r="D2" s="316"/>
      <c r="E2" s="316"/>
      <c r="F2" s="316"/>
      <c r="G2" s="316"/>
      <c r="H2" s="317"/>
    </row>
    <row r="3" spans="1:8" ht="46.9" customHeight="1" thickBot="1" x14ac:dyDescent="0.3">
      <c r="A3" s="318" t="s">
        <v>36</v>
      </c>
      <c r="B3" s="318" t="s">
        <v>271</v>
      </c>
      <c r="C3" s="319" t="s">
        <v>139</v>
      </c>
      <c r="D3" s="320"/>
      <c r="E3" s="219" t="s">
        <v>420</v>
      </c>
      <c r="F3" s="277"/>
      <c r="G3" s="277"/>
      <c r="H3" s="220"/>
    </row>
    <row r="4" spans="1:8" ht="29.45" customHeight="1" thickBot="1" x14ac:dyDescent="0.3">
      <c r="A4" s="255"/>
      <c r="B4" s="255"/>
      <c r="C4" s="60" t="s">
        <v>40</v>
      </c>
      <c r="D4" s="60" t="s">
        <v>41</v>
      </c>
      <c r="E4" s="60" t="s">
        <v>42</v>
      </c>
      <c r="F4" s="60" t="s">
        <v>43</v>
      </c>
      <c r="G4" s="60" t="s">
        <v>44</v>
      </c>
      <c r="H4" s="60" t="s">
        <v>45</v>
      </c>
    </row>
    <row r="5" spans="1:8" ht="16.5" thickBot="1" x14ac:dyDescent="0.3">
      <c r="A5" s="118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</row>
    <row r="6" spans="1:8" ht="16.5" thickBot="1" x14ac:dyDescent="0.3">
      <c r="A6" s="298" t="s">
        <v>272</v>
      </c>
      <c r="B6" s="299"/>
      <c r="C6" s="299"/>
      <c r="D6" s="299"/>
      <c r="E6" s="299"/>
      <c r="F6" s="299"/>
      <c r="G6" s="299"/>
      <c r="H6" s="301"/>
    </row>
    <row r="7" spans="1:8" ht="30" customHeight="1" thickBot="1" x14ac:dyDescent="0.3">
      <c r="A7" s="75" t="s">
        <v>273</v>
      </c>
      <c r="B7" s="102">
        <v>3000</v>
      </c>
      <c r="C7" s="60" t="s">
        <v>23</v>
      </c>
      <c r="D7" s="60" t="s">
        <v>23</v>
      </c>
      <c r="E7" s="60" t="s">
        <v>23</v>
      </c>
      <c r="F7" s="60" t="s">
        <v>23</v>
      </c>
      <c r="G7" s="60" t="s">
        <v>23</v>
      </c>
      <c r="H7" s="60" t="s">
        <v>23</v>
      </c>
    </row>
    <row r="8" spans="1:8" ht="32.25" thickBot="1" x14ac:dyDescent="0.3">
      <c r="A8" s="77" t="s">
        <v>274</v>
      </c>
      <c r="B8" s="103">
        <v>3010</v>
      </c>
      <c r="C8" s="60" t="s">
        <v>23</v>
      </c>
      <c r="D8" s="60" t="s">
        <v>23</v>
      </c>
      <c r="E8" s="60" t="s">
        <v>23</v>
      </c>
      <c r="F8" s="60" t="s">
        <v>23</v>
      </c>
      <c r="G8" s="60" t="s">
        <v>23</v>
      </c>
      <c r="H8" s="60" t="s">
        <v>23</v>
      </c>
    </row>
    <row r="9" spans="1:8" ht="32.25" thickBot="1" x14ac:dyDescent="0.3">
      <c r="A9" s="77" t="s">
        <v>275</v>
      </c>
      <c r="B9" s="103">
        <v>3020</v>
      </c>
      <c r="C9" s="60" t="s">
        <v>23</v>
      </c>
      <c r="D9" s="60" t="s">
        <v>23</v>
      </c>
      <c r="E9" s="60" t="s">
        <v>23</v>
      </c>
      <c r="F9" s="60" t="s">
        <v>23</v>
      </c>
      <c r="G9" s="60" t="s">
        <v>23</v>
      </c>
      <c r="H9" s="60" t="s">
        <v>23</v>
      </c>
    </row>
    <row r="10" spans="1:8" ht="16.5" thickBot="1" x14ac:dyDescent="0.3">
      <c r="A10" s="77" t="s">
        <v>276</v>
      </c>
      <c r="B10" s="103">
        <v>3030</v>
      </c>
      <c r="C10" s="60" t="s">
        <v>23</v>
      </c>
      <c r="D10" s="60" t="s">
        <v>23</v>
      </c>
      <c r="E10" s="60" t="s">
        <v>23</v>
      </c>
      <c r="F10" s="60" t="s">
        <v>23</v>
      </c>
      <c r="G10" s="60" t="s">
        <v>23</v>
      </c>
      <c r="H10" s="60" t="s">
        <v>23</v>
      </c>
    </row>
    <row r="11" spans="1:8" ht="17.45" customHeight="1" thickBot="1" x14ac:dyDescent="0.3">
      <c r="A11" s="77" t="s">
        <v>277</v>
      </c>
      <c r="B11" s="103">
        <v>3040</v>
      </c>
      <c r="C11" s="60" t="s">
        <v>23</v>
      </c>
      <c r="D11" s="60" t="s">
        <v>23</v>
      </c>
      <c r="E11" s="60" t="s">
        <v>23</v>
      </c>
      <c r="F11" s="60" t="s">
        <v>23</v>
      </c>
      <c r="G11" s="60" t="s">
        <v>23</v>
      </c>
      <c r="H11" s="60" t="s">
        <v>23</v>
      </c>
    </row>
    <row r="12" spans="1:8" ht="16.5" thickBot="1" x14ac:dyDescent="0.3">
      <c r="A12" s="77" t="s">
        <v>278</v>
      </c>
      <c r="B12" s="103">
        <v>3041</v>
      </c>
      <c r="C12" s="60" t="s">
        <v>23</v>
      </c>
      <c r="D12" s="60" t="s">
        <v>23</v>
      </c>
      <c r="E12" s="60" t="s">
        <v>23</v>
      </c>
      <c r="F12" s="60" t="s">
        <v>23</v>
      </c>
      <c r="G12" s="60" t="s">
        <v>23</v>
      </c>
      <c r="H12" s="60" t="s">
        <v>23</v>
      </c>
    </row>
    <row r="13" spans="1:8" ht="16.5" thickBot="1" x14ac:dyDescent="0.3">
      <c r="A13" s="77" t="s">
        <v>279</v>
      </c>
      <c r="B13" s="103">
        <v>3042</v>
      </c>
      <c r="C13" s="60" t="s">
        <v>23</v>
      </c>
      <c r="D13" s="60" t="s">
        <v>23</v>
      </c>
      <c r="E13" s="60" t="s">
        <v>23</v>
      </c>
      <c r="F13" s="60" t="s">
        <v>23</v>
      </c>
      <c r="G13" s="60" t="s">
        <v>23</v>
      </c>
      <c r="H13" s="60" t="s">
        <v>23</v>
      </c>
    </row>
    <row r="14" spans="1:8" ht="32.25" thickBot="1" x14ac:dyDescent="0.3">
      <c r="A14" s="77" t="s">
        <v>280</v>
      </c>
      <c r="B14" s="103">
        <v>3050</v>
      </c>
      <c r="C14" s="60" t="s">
        <v>23</v>
      </c>
      <c r="D14" s="60" t="s">
        <v>23</v>
      </c>
      <c r="E14" s="60" t="s">
        <v>23</v>
      </c>
      <c r="F14" s="60" t="s">
        <v>23</v>
      </c>
      <c r="G14" s="60" t="s">
        <v>23</v>
      </c>
      <c r="H14" s="60" t="s">
        <v>23</v>
      </c>
    </row>
    <row r="15" spans="1:8" ht="48" thickBot="1" x14ac:dyDescent="0.3">
      <c r="A15" s="77" t="s">
        <v>281</v>
      </c>
      <c r="B15" s="103">
        <v>3060</v>
      </c>
      <c r="C15" s="60" t="s">
        <v>23</v>
      </c>
      <c r="D15" s="60" t="s">
        <v>23</v>
      </c>
      <c r="E15" s="60" t="s">
        <v>23</v>
      </c>
      <c r="F15" s="60" t="s">
        <v>23</v>
      </c>
      <c r="G15" s="60" t="s">
        <v>23</v>
      </c>
      <c r="H15" s="60" t="s">
        <v>23</v>
      </c>
    </row>
    <row r="16" spans="1:8" ht="16.5" thickBot="1" x14ac:dyDescent="0.3">
      <c r="A16" s="77" t="s">
        <v>282</v>
      </c>
      <c r="B16" s="103">
        <v>3061</v>
      </c>
      <c r="C16" s="60" t="s">
        <v>23</v>
      </c>
      <c r="D16" s="60" t="s">
        <v>23</v>
      </c>
      <c r="E16" s="60" t="s">
        <v>23</v>
      </c>
      <c r="F16" s="60" t="s">
        <v>23</v>
      </c>
      <c r="G16" s="60" t="s">
        <v>23</v>
      </c>
      <c r="H16" s="60" t="s">
        <v>23</v>
      </c>
    </row>
    <row r="17" spans="1:8" ht="16.5" thickBot="1" x14ac:dyDescent="0.3">
      <c r="A17" s="77" t="s">
        <v>283</v>
      </c>
      <c r="B17" s="103">
        <v>3062</v>
      </c>
      <c r="C17" s="60" t="s">
        <v>23</v>
      </c>
      <c r="D17" s="60" t="s">
        <v>23</v>
      </c>
      <c r="E17" s="60" t="s">
        <v>23</v>
      </c>
      <c r="F17" s="60" t="s">
        <v>23</v>
      </c>
      <c r="G17" s="60" t="s">
        <v>23</v>
      </c>
      <c r="H17" s="60" t="s">
        <v>23</v>
      </c>
    </row>
    <row r="18" spans="1:8" ht="16.5" thickBot="1" x14ac:dyDescent="0.3">
      <c r="A18" s="77" t="s">
        <v>284</v>
      </c>
      <c r="B18" s="103">
        <v>3063</v>
      </c>
      <c r="C18" s="60" t="s">
        <v>23</v>
      </c>
      <c r="D18" s="60" t="s">
        <v>23</v>
      </c>
      <c r="E18" s="60" t="s">
        <v>23</v>
      </c>
      <c r="F18" s="60" t="s">
        <v>23</v>
      </c>
      <c r="G18" s="60" t="s">
        <v>23</v>
      </c>
      <c r="H18" s="60" t="s">
        <v>23</v>
      </c>
    </row>
    <row r="19" spans="1:8" ht="16.5" thickBot="1" x14ac:dyDescent="0.3">
      <c r="A19" s="77" t="s">
        <v>285</v>
      </c>
      <c r="B19" s="103">
        <v>3070</v>
      </c>
      <c r="C19" s="60" t="s">
        <v>23</v>
      </c>
      <c r="D19" s="60" t="s">
        <v>23</v>
      </c>
      <c r="E19" s="60" t="s">
        <v>23</v>
      </c>
      <c r="F19" s="60" t="s">
        <v>23</v>
      </c>
      <c r="G19" s="60" t="s">
        <v>23</v>
      </c>
      <c r="H19" s="60" t="s">
        <v>23</v>
      </c>
    </row>
    <row r="20" spans="1:8" ht="32.25" thickBot="1" x14ac:dyDescent="0.3">
      <c r="A20" s="75" t="s">
        <v>286</v>
      </c>
      <c r="B20" s="102">
        <v>3100</v>
      </c>
      <c r="C20" s="60" t="s">
        <v>23</v>
      </c>
      <c r="D20" s="60" t="s">
        <v>23</v>
      </c>
      <c r="E20" s="60" t="s">
        <v>23</v>
      </c>
      <c r="F20" s="60" t="s">
        <v>23</v>
      </c>
      <c r="G20" s="60" t="s">
        <v>23</v>
      </c>
      <c r="H20" s="60" t="s">
        <v>23</v>
      </c>
    </row>
    <row r="21" spans="1:8" ht="32.25" thickBot="1" x14ac:dyDescent="0.3">
      <c r="A21" s="77" t="s">
        <v>287</v>
      </c>
      <c r="B21" s="103">
        <v>3110</v>
      </c>
      <c r="C21" s="60" t="s">
        <v>23</v>
      </c>
      <c r="D21" s="60" t="s">
        <v>23</v>
      </c>
      <c r="E21" s="60" t="s">
        <v>23</v>
      </c>
      <c r="F21" s="60" t="s">
        <v>23</v>
      </c>
      <c r="G21" s="60" t="s">
        <v>23</v>
      </c>
      <c r="H21" s="60" t="s">
        <v>23</v>
      </c>
    </row>
    <row r="22" spans="1:8" ht="16.5" thickBot="1" x14ac:dyDescent="0.3">
      <c r="A22" s="77" t="s">
        <v>288</v>
      </c>
      <c r="B22" s="103">
        <v>3120</v>
      </c>
      <c r="C22" s="60" t="s">
        <v>23</v>
      </c>
      <c r="D22" s="60" t="s">
        <v>23</v>
      </c>
      <c r="E22" s="60" t="s">
        <v>23</v>
      </c>
      <c r="F22" s="60" t="s">
        <v>23</v>
      </c>
      <c r="G22" s="60" t="s">
        <v>23</v>
      </c>
      <c r="H22" s="60" t="s">
        <v>23</v>
      </c>
    </row>
    <row r="23" spans="1:8" ht="15.75" x14ac:dyDescent="0.25">
      <c r="A23" s="129" t="s">
        <v>150</v>
      </c>
      <c r="B23" s="130">
        <v>3130</v>
      </c>
      <c r="C23" s="131" t="s">
        <v>23</v>
      </c>
      <c r="D23" s="131" t="s">
        <v>23</v>
      </c>
      <c r="E23" s="131" t="s">
        <v>23</v>
      </c>
      <c r="F23" s="131" t="s">
        <v>23</v>
      </c>
      <c r="G23" s="131" t="s">
        <v>23</v>
      </c>
      <c r="H23" s="131" t="s">
        <v>23</v>
      </c>
    </row>
    <row r="24" spans="1:8" ht="48" thickBot="1" x14ac:dyDescent="0.3">
      <c r="A24" s="126" t="s">
        <v>289</v>
      </c>
      <c r="B24" s="127">
        <v>3140</v>
      </c>
      <c r="C24" s="128" t="s">
        <v>23</v>
      </c>
      <c r="D24" s="128" t="s">
        <v>23</v>
      </c>
      <c r="E24" s="128" t="s">
        <v>23</v>
      </c>
      <c r="F24" s="128" t="s">
        <v>23</v>
      </c>
      <c r="G24" s="128" t="s">
        <v>23</v>
      </c>
      <c r="H24" s="128" t="s">
        <v>23</v>
      </c>
    </row>
    <row r="25" spans="1:8" ht="16.5" thickBot="1" x14ac:dyDescent="0.3">
      <c r="A25" s="77" t="s">
        <v>282</v>
      </c>
      <c r="B25" s="103">
        <v>3141</v>
      </c>
      <c r="C25" s="60" t="s">
        <v>23</v>
      </c>
      <c r="D25" s="60" t="s">
        <v>23</v>
      </c>
      <c r="E25" s="60" t="s">
        <v>23</v>
      </c>
      <c r="F25" s="60" t="s">
        <v>23</v>
      </c>
      <c r="G25" s="60" t="s">
        <v>23</v>
      </c>
      <c r="H25" s="60" t="s">
        <v>23</v>
      </c>
    </row>
    <row r="26" spans="1:8" ht="16.5" thickBot="1" x14ac:dyDescent="0.3">
      <c r="A26" s="77" t="s">
        <v>283</v>
      </c>
      <c r="B26" s="103">
        <v>3142</v>
      </c>
      <c r="C26" s="60" t="s">
        <v>23</v>
      </c>
      <c r="D26" s="60" t="s">
        <v>23</v>
      </c>
      <c r="E26" s="60" t="s">
        <v>23</v>
      </c>
      <c r="F26" s="60" t="s">
        <v>23</v>
      </c>
      <c r="G26" s="60" t="s">
        <v>23</v>
      </c>
      <c r="H26" s="60" t="s">
        <v>23</v>
      </c>
    </row>
    <row r="27" spans="1:8" ht="16.5" thickBot="1" x14ac:dyDescent="0.3">
      <c r="A27" s="77" t="s">
        <v>284</v>
      </c>
      <c r="B27" s="103">
        <v>3143</v>
      </c>
      <c r="C27" s="60" t="s">
        <v>23</v>
      </c>
      <c r="D27" s="60" t="s">
        <v>23</v>
      </c>
      <c r="E27" s="60" t="s">
        <v>23</v>
      </c>
      <c r="F27" s="60" t="s">
        <v>23</v>
      </c>
      <c r="G27" s="60" t="s">
        <v>23</v>
      </c>
      <c r="H27" s="60" t="s">
        <v>23</v>
      </c>
    </row>
    <row r="28" spans="1:8" ht="48" thickBot="1" x14ac:dyDescent="0.3">
      <c r="A28" s="77" t="s">
        <v>290</v>
      </c>
      <c r="B28" s="103">
        <v>3150</v>
      </c>
      <c r="C28" s="60" t="s">
        <v>23</v>
      </c>
      <c r="D28" s="60" t="s">
        <v>23</v>
      </c>
      <c r="E28" s="60" t="s">
        <v>23</v>
      </c>
      <c r="F28" s="60" t="s">
        <v>23</v>
      </c>
      <c r="G28" s="60" t="s">
        <v>23</v>
      </c>
      <c r="H28" s="60" t="s">
        <v>23</v>
      </c>
    </row>
    <row r="29" spans="1:8" ht="16.5" thickBot="1" x14ac:dyDescent="0.3">
      <c r="A29" s="77" t="s">
        <v>53</v>
      </c>
      <c r="B29" s="103">
        <v>3151</v>
      </c>
      <c r="C29" s="60" t="s">
        <v>23</v>
      </c>
      <c r="D29" s="60" t="s">
        <v>23</v>
      </c>
      <c r="E29" s="60" t="s">
        <v>23</v>
      </c>
      <c r="F29" s="60" t="s">
        <v>23</v>
      </c>
      <c r="G29" s="60" t="s">
        <v>23</v>
      </c>
      <c r="H29" s="60" t="s">
        <v>23</v>
      </c>
    </row>
    <row r="30" spans="1:8" ht="16.5" thickBot="1" x14ac:dyDescent="0.3">
      <c r="A30" s="77" t="s">
        <v>291</v>
      </c>
      <c r="B30" s="103">
        <v>3152</v>
      </c>
      <c r="C30" s="60" t="s">
        <v>23</v>
      </c>
      <c r="D30" s="60" t="s">
        <v>23</v>
      </c>
      <c r="E30" s="60" t="s">
        <v>23</v>
      </c>
      <c r="F30" s="60" t="s">
        <v>23</v>
      </c>
      <c r="G30" s="60" t="s">
        <v>23</v>
      </c>
      <c r="H30" s="60" t="s">
        <v>23</v>
      </c>
    </row>
    <row r="31" spans="1:8" ht="16.5" thickBot="1" x14ac:dyDescent="0.3">
      <c r="A31" s="77" t="s">
        <v>252</v>
      </c>
      <c r="B31" s="103">
        <v>3153</v>
      </c>
      <c r="C31" s="60" t="s">
        <v>23</v>
      </c>
      <c r="D31" s="60" t="s">
        <v>23</v>
      </c>
      <c r="E31" s="60" t="s">
        <v>23</v>
      </c>
      <c r="F31" s="60" t="s">
        <v>23</v>
      </c>
      <c r="G31" s="60" t="s">
        <v>23</v>
      </c>
      <c r="H31" s="60" t="s">
        <v>23</v>
      </c>
    </row>
    <row r="32" spans="1:8" ht="16.5" thickBot="1" x14ac:dyDescent="0.3">
      <c r="A32" s="77" t="s">
        <v>292</v>
      </c>
      <c r="B32" s="103">
        <v>3154</v>
      </c>
      <c r="C32" s="60" t="s">
        <v>23</v>
      </c>
      <c r="D32" s="60" t="s">
        <v>23</v>
      </c>
      <c r="E32" s="60" t="s">
        <v>23</v>
      </c>
      <c r="F32" s="60" t="s">
        <v>23</v>
      </c>
      <c r="G32" s="60" t="s">
        <v>23</v>
      </c>
      <c r="H32" s="60" t="s">
        <v>23</v>
      </c>
    </row>
    <row r="33" spans="1:8" ht="16.5" thickBot="1" x14ac:dyDescent="0.3">
      <c r="A33" s="77" t="s">
        <v>255</v>
      </c>
      <c r="B33" s="103">
        <v>3155</v>
      </c>
      <c r="C33" s="60" t="s">
        <v>23</v>
      </c>
      <c r="D33" s="60" t="s">
        <v>23</v>
      </c>
      <c r="E33" s="60" t="s">
        <v>23</v>
      </c>
      <c r="F33" s="60" t="s">
        <v>23</v>
      </c>
      <c r="G33" s="60" t="s">
        <v>23</v>
      </c>
      <c r="H33" s="60" t="s">
        <v>23</v>
      </c>
    </row>
    <row r="34" spans="1:8" ht="32.25" thickBot="1" x14ac:dyDescent="0.3">
      <c r="A34" s="77" t="s">
        <v>293</v>
      </c>
      <c r="B34" s="103">
        <v>3156</v>
      </c>
      <c r="C34" s="60" t="s">
        <v>23</v>
      </c>
      <c r="D34" s="60" t="s">
        <v>23</v>
      </c>
      <c r="E34" s="60" t="s">
        <v>23</v>
      </c>
      <c r="F34" s="60" t="s">
        <v>23</v>
      </c>
      <c r="G34" s="60" t="s">
        <v>23</v>
      </c>
      <c r="H34" s="60" t="s">
        <v>23</v>
      </c>
    </row>
    <row r="35" spans="1:8" ht="47.45" customHeight="1" thickBot="1" x14ac:dyDescent="0.3">
      <c r="A35" s="77" t="s">
        <v>56</v>
      </c>
      <c r="B35" s="103" t="s">
        <v>294</v>
      </c>
      <c r="C35" s="60" t="s">
        <v>23</v>
      </c>
      <c r="D35" s="60" t="s">
        <v>23</v>
      </c>
      <c r="E35" s="60" t="s">
        <v>23</v>
      </c>
      <c r="F35" s="60" t="s">
        <v>23</v>
      </c>
      <c r="G35" s="60" t="s">
        <v>23</v>
      </c>
      <c r="H35" s="60" t="s">
        <v>23</v>
      </c>
    </row>
    <row r="36" spans="1:8" ht="63" x14ac:dyDescent="0.25">
      <c r="A36" s="89" t="s">
        <v>261</v>
      </c>
      <c r="B36" s="302" t="s">
        <v>295</v>
      </c>
      <c r="C36" s="254" t="s">
        <v>23</v>
      </c>
      <c r="D36" s="254" t="s">
        <v>23</v>
      </c>
      <c r="E36" s="254" t="s">
        <v>23</v>
      </c>
      <c r="F36" s="254" t="s">
        <v>23</v>
      </c>
      <c r="G36" s="254" t="s">
        <v>23</v>
      </c>
      <c r="H36" s="254" t="s">
        <v>23</v>
      </c>
    </row>
    <row r="37" spans="1:8" ht="48" thickBot="1" x14ac:dyDescent="0.3">
      <c r="A37" s="77" t="s">
        <v>262</v>
      </c>
      <c r="B37" s="303"/>
      <c r="C37" s="255"/>
      <c r="D37" s="255"/>
      <c r="E37" s="255"/>
      <c r="F37" s="255"/>
      <c r="G37" s="255"/>
      <c r="H37" s="255"/>
    </row>
    <row r="38" spans="1:8" ht="16.5" thickBot="1" x14ac:dyDescent="0.3">
      <c r="A38" s="77" t="s">
        <v>296</v>
      </c>
      <c r="B38" s="103">
        <v>3157</v>
      </c>
      <c r="C38" s="60" t="s">
        <v>23</v>
      </c>
      <c r="D38" s="60" t="s">
        <v>23</v>
      </c>
      <c r="E38" s="60" t="s">
        <v>23</v>
      </c>
      <c r="F38" s="60" t="s">
        <v>23</v>
      </c>
      <c r="G38" s="60" t="s">
        <v>23</v>
      </c>
      <c r="H38" s="60" t="s">
        <v>23</v>
      </c>
    </row>
    <row r="39" spans="1:8" ht="16.5" thickBot="1" x14ac:dyDescent="0.3">
      <c r="A39" s="77" t="s">
        <v>297</v>
      </c>
      <c r="B39" s="103">
        <v>3160</v>
      </c>
      <c r="C39" s="60" t="s">
        <v>23</v>
      </c>
      <c r="D39" s="60" t="s">
        <v>23</v>
      </c>
      <c r="E39" s="60" t="s">
        <v>23</v>
      </c>
      <c r="F39" s="60" t="s">
        <v>23</v>
      </c>
      <c r="G39" s="60" t="s">
        <v>23</v>
      </c>
      <c r="H39" s="60" t="s">
        <v>23</v>
      </c>
    </row>
    <row r="40" spans="1:8" ht="16.5" thickBot="1" x14ac:dyDescent="0.3">
      <c r="A40" s="77" t="s">
        <v>298</v>
      </c>
      <c r="B40" s="103">
        <v>3170</v>
      </c>
      <c r="C40" s="60" t="s">
        <v>23</v>
      </c>
      <c r="D40" s="60" t="s">
        <v>23</v>
      </c>
      <c r="E40" s="60" t="s">
        <v>23</v>
      </c>
      <c r="F40" s="60" t="s">
        <v>23</v>
      </c>
      <c r="G40" s="60" t="s">
        <v>23</v>
      </c>
      <c r="H40" s="60" t="s">
        <v>23</v>
      </c>
    </row>
    <row r="41" spans="1:8" ht="32.25" thickBot="1" x14ac:dyDescent="0.3">
      <c r="A41" s="75" t="s">
        <v>299</v>
      </c>
      <c r="B41" s="102">
        <v>3195</v>
      </c>
      <c r="C41" s="60" t="s">
        <v>23</v>
      </c>
      <c r="D41" s="60" t="s">
        <v>23</v>
      </c>
      <c r="E41" s="60" t="s">
        <v>23</v>
      </c>
      <c r="F41" s="60" t="s">
        <v>23</v>
      </c>
      <c r="G41" s="60" t="s">
        <v>23</v>
      </c>
      <c r="H41" s="60" t="s">
        <v>23</v>
      </c>
    </row>
    <row r="42" spans="1:8" ht="16.5" thickBot="1" x14ac:dyDescent="0.3">
      <c r="A42" s="236" t="s">
        <v>300</v>
      </c>
      <c r="B42" s="237"/>
      <c r="C42" s="237"/>
      <c r="D42" s="237"/>
      <c r="E42" s="237"/>
      <c r="F42" s="237"/>
      <c r="G42" s="237"/>
      <c r="H42" s="238"/>
    </row>
    <row r="43" spans="1:8" ht="31.5" x14ac:dyDescent="0.25">
      <c r="A43" s="132" t="s">
        <v>301</v>
      </c>
      <c r="B43" s="133">
        <v>3200</v>
      </c>
      <c r="C43" s="131" t="s">
        <v>23</v>
      </c>
      <c r="D43" s="131" t="s">
        <v>23</v>
      </c>
      <c r="E43" s="131" t="s">
        <v>23</v>
      </c>
      <c r="F43" s="131" t="s">
        <v>23</v>
      </c>
      <c r="G43" s="131" t="s">
        <v>23</v>
      </c>
      <c r="H43" s="131" t="s">
        <v>23</v>
      </c>
    </row>
    <row r="44" spans="1:8" ht="32.450000000000003" customHeight="1" thickBot="1" x14ac:dyDescent="0.3">
      <c r="A44" s="126" t="s">
        <v>302</v>
      </c>
      <c r="B44" s="127">
        <v>3210</v>
      </c>
      <c r="C44" s="128" t="s">
        <v>23</v>
      </c>
      <c r="D44" s="128" t="s">
        <v>23</v>
      </c>
      <c r="E44" s="128" t="s">
        <v>23</v>
      </c>
      <c r="F44" s="128" t="s">
        <v>23</v>
      </c>
      <c r="G44" s="128" t="s">
        <v>23</v>
      </c>
      <c r="H44" s="128" t="s">
        <v>23</v>
      </c>
    </row>
    <row r="45" spans="1:8" ht="30.6" customHeight="1" thickBot="1" x14ac:dyDescent="0.3">
      <c r="A45" s="77" t="s">
        <v>303</v>
      </c>
      <c r="B45" s="103">
        <v>3215</v>
      </c>
      <c r="C45" s="60" t="s">
        <v>23</v>
      </c>
      <c r="D45" s="60" t="s">
        <v>23</v>
      </c>
      <c r="E45" s="60" t="s">
        <v>23</v>
      </c>
      <c r="F45" s="60" t="s">
        <v>23</v>
      </c>
      <c r="G45" s="60" t="s">
        <v>23</v>
      </c>
      <c r="H45" s="60" t="s">
        <v>23</v>
      </c>
    </row>
    <row r="46" spans="1:8" ht="32.25" thickBot="1" x14ac:dyDescent="0.3">
      <c r="A46" s="77" t="s">
        <v>304</v>
      </c>
      <c r="B46" s="103">
        <v>3220</v>
      </c>
      <c r="C46" s="60" t="s">
        <v>23</v>
      </c>
      <c r="D46" s="60" t="s">
        <v>23</v>
      </c>
      <c r="E46" s="60" t="s">
        <v>23</v>
      </c>
      <c r="F46" s="60" t="s">
        <v>23</v>
      </c>
      <c r="G46" s="60" t="s">
        <v>23</v>
      </c>
      <c r="H46" s="60" t="s">
        <v>23</v>
      </c>
    </row>
    <row r="47" spans="1:8" ht="18.600000000000001" customHeight="1" thickBot="1" x14ac:dyDescent="0.3">
      <c r="A47" s="77" t="s">
        <v>305</v>
      </c>
      <c r="B47" s="103">
        <v>3225</v>
      </c>
      <c r="C47" s="60" t="s">
        <v>23</v>
      </c>
      <c r="D47" s="60" t="s">
        <v>23</v>
      </c>
      <c r="E47" s="60" t="s">
        <v>23</v>
      </c>
      <c r="F47" s="60" t="s">
        <v>23</v>
      </c>
      <c r="G47" s="60" t="s">
        <v>23</v>
      </c>
      <c r="H47" s="60" t="s">
        <v>23</v>
      </c>
    </row>
    <row r="48" spans="1:8" ht="16.5" thickBot="1" x14ac:dyDescent="0.3">
      <c r="A48" s="77" t="s">
        <v>306</v>
      </c>
      <c r="B48" s="103">
        <v>3230</v>
      </c>
      <c r="C48" s="60" t="s">
        <v>23</v>
      </c>
      <c r="D48" s="60" t="s">
        <v>23</v>
      </c>
      <c r="E48" s="60" t="s">
        <v>23</v>
      </c>
      <c r="F48" s="60" t="s">
        <v>23</v>
      </c>
      <c r="G48" s="60" t="s">
        <v>23</v>
      </c>
      <c r="H48" s="60" t="s">
        <v>23</v>
      </c>
    </row>
    <row r="49" spans="1:8" ht="16.5" thickBot="1" x14ac:dyDescent="0.3">
      <c r="A49" s="77" t="s">
        <v>307</v>
      </c>
      <c r="B49" s="103">
        <v>3235</v>
      </c>
      <c r="C49" s="60" t="s">
        <v>23</v>
      </c>
      <c r="D49" s="60" t="s">
        <v>23</v>
      </c>
      <c r="E49" s="60" t="s">
        <v>23</v>
      </c>
      <c r="F49" s="60" t="s">
        <v>23</v>
      </c>
      <c r="G49" s="60" t="s">
        <v>23</v>
      </c>
      <c r="H49" s="60" t="s">
        <v>23</v>
      </c>
    </row>
    <row r="50" spans="1:8" ht="16.5" thickBot="1" x14ac:dyDescent="0.3">
      <c r="A50" s="77" t="s">
        <v>285</v>
      </c>
      <c r="B50" s="103">
        <v>3240</v>
      </c>
      <c r="C50" s="60" t="s">
        <v>23</v>
      </c>
      <c r="D50" s="60" t="s">
        <v>23</v>
      </c>
      <c r="E50" s="60" t="s">
        <v>23</v>
      </c>
      <c r="F50" s="60" t="s">
        <v>23</v>
      </c>
      <c r="G50" s="60" t="s">
        <v>23</v>
      </c>
      <c r="H50" s="60" t="s">
        <v>23</v>
      </c>
    </row>
    <row r="51" spans="1:8" ht="32.25" thickBot="1" x14ac:dyDescent="0.3">
      <c r="A51" s="75" t="s">
        <v>308</v>
      </c>
      <c r="B51" s="102">
        <v>3255</v>
      </c>
      <c r="C51" s="60" t="s">
        <v>23</v>
      </c>
      <c r="D51" s="60" t="s">
        <v>23</v>
      </c>
      <c r="E51" s="60" t="s">
        <v>23</v>
      </c>
      <c r="F51" s="60" t="s">
        <v>23</v>
      </c>
      <c r="G51" s="60" t="s">
        <v>23</v>
      </c>
      <c r="H51" s="60" t="s">
        <v>23</v>
      </c>
    </row>
    <row r="52" spans="1:8" ht="33.6" customHeight="1" thickBot="1" x14ac:dyDescent="0.3">
      <c r="A52" s="77" t="s">
        <v>309</v>
      </c>
      <c r="B52" s="103">
        <v>3260</v>
      </c>
      <c r="C52" s="60" t="s">
        <v>23</v>
      </c>
      <c r="D52" s="60" t="s">
        <v>23</v>
      </c>
      <c r="E52" s="60" t="s">
        <v>23</v>
      </c>
      <c r="F52" s="60" t="s">
        <v>23</v>
      </c>
      <c r="G52" s="60" t="s">
        <v>23</v>
      </c>
      <c r="H52" s="60" t="s">
        <v>23</v>
      </c>
    </row>
    <row r="53" spans="1:8" ht="32.25" thickBot="1" x14ac:dyDescent="0.3">
      <c r="A53" s="77" t="s">
        <v>310</v>
      </c>
      <c r="B53" s="103">
        <v>3265</v>
      </c>
      <c r="C53" s="60" t="s">
        <v>23</v>
      </c>
      <c r="D53" s="60" t="s">
        <v>23</v>
      </c>
      <c r="E53" s="60" t="s">
        <v>23</v>
      </c>
      <c r="F53" s="60" t="s">
        <v>23</v>
      </c>
      <c r="G53" s="60" t="s">
        <v>23</v>
      </c>
      <c r="H53" s="60" t="s">
        <v>23</v>
      </c>
    </row>
    <row r="54" spans="1:8" ht="32.25" thickBot="1" x14ac:dyDescent="0.3">
      <c r="A54" s="77" t="s">
        <v>311</v>
      </c>
      <c r="B54" s="103">
        <v>3270</v>
      </c>
      <c r="C54" s="60" t="s">
        <v>23</v>
      </c>
      <c r="D54" s="60" t="s">
        <v>23</v>
      </c>
      <c r="E54" s="60" t="s">
        <v>23</v>
      </c>
      <c r="F54" s="60" t="s">
        <v>23</v>
      </c>
      <c r="G54" s="60" t="s">
        <v>23</v>
      </c>
      <c r="H54" s="60" t="s">
        <v>23</v>
      </c>
    </row>
    <row r="55" spans="1:8" ht="32.25" thickBot="1" x14ac:dyDescent="0.3">
      <c r="A55" s="77" t="s">
        <v>312</v>
      </c>
      <c r="B55" s="103">
        <v>3271</v>
      </c>
      <c r="C55" s="60" t="s">
        <v>23</v>
      </c>
      <c r="D55" s="60" t="s">
        <v>23</v>
      </c>
      <c r="E55" s="60" t="s">
        <v>23</v>
      </c>
      <c r="F55" s="60" t="s">
        <v>23</v>
      </c>
      <c r="G55" s="60" t="s">
        <v>23</v>
      </c>
      <c r="H55" s="60" t="s">
        <v>23</v>
      </c>
    </row>
    <row r="56" spans="1:8" ht="32.25" thickBot="1" x14ac:dyDescent="0.3">
      <c r="A56" s="77" t="s">
        <v>313</v>
      </c>
      <c r="B56" s="103">
        <v>3272</v>
      </c>
      <c r="C56" s="60" t="s">
        <v>23</v>
      </c>
      <c r="D56" s="60" t="s">
        <v>23</v>
      </c>
      <c r="E56" s="60" t="s">
        <v>23</v>
      </c>
      <c r="F56" s="60" t="s">
        <v>23</v>
      </c>
      <c r="G56" s="60" t="s">
        <v>23</v>
      </c>
      <c r="H56" s="60" t="s">
        <v>23</v>
      </c>
    </row>
    <row r="57" spans="1:8" ht="48" thickBot="1" x14ac:dyDescent="0.3">
      <c r="A57" s="77" t="s">
        <v>314</v>
      </c>
      <c r="B57" s="103">
        <v>3273</v>
      </c>
      <c r="C57" s="60" t="s">
        <v>23</v>
      </c>
      <c r="D57" s="60" t="s">
        <v>23</v>
      </c>
      <c r="E57" s="60" t="s">
        <v>23</v>
      </c>
      <c r="F57" s="60" t="s">
        <v>23</v>
      </c>
      <c r="G57" s="60" t="s">
        <v>23</v>
      </c>
      <c r="H57" s="60" t="s">
        <v>23</v>
      </c>
    </row>
    <row r="58" spans="1:8" ht="32.25" thickBot="1" x14ac:dyDescent="0.3">
      <c r="A58" s="77" t="s">
        <v>315</v>
      </c>
      <c r="B58" s="103">
        <v>3274</v>
      </c>
      <c r="C58" s="60" t="s">
        <v>23</v>
      </c>
      <c r="D58" s="60" t="s">
        <v>23</v>
      </c>
      <c r="E58" s="60" t="s">
        <v>23</v>
      </c>
      <c r="F58" s="60" t="s">
        <v>23</v>
      </c>
      <c r="G58" s="60" t="s">
        <v>23</v>
      </c>
      <c r="H58" s="60" t="s">
        <v>23</v>
      </c>
    </row>
    <row r="59" spans="1:8" ht="16.5" thickBot="1" x14ac:dyDescent="0.3">
      <c r="A59" s="77" t="s">
        <v>316</v>
      </c>
      <c r="B59" s="103">
        <v>3280</v>
      </c>
      <c r="C59" s="60" t="s">
        <v>23</v>
      </c>
      <c r="D59" s="60" t="s">
        <v>23</v>
      </c>
      <c r="E59" s="60" t="s">
        <v>23</v>
      </c>
      <c r="F59" s="60" t="s">
        <v>23</v>
      </c>
      <c r="G59" s="60" t="s">
        <v>23</v>
      </c>
      <c r="H59" s="60" t="s">
        <v>23</v>
      </c>
    </row>
    <row r="60" spans="1:8" ht="16.5" thickBot="1" x14ac:dyDescent="0.3">
      <c r="A60" s="77" t="s">
        <v>317</v>
      </c>
      <c r="B60" s="103">
        <v>3290</v>
      </c>
      <c r="C60" s="60" t="s">
        <v>23</v>
      </c>
      <c r="D60" s="60" t="s">
        <v>23</v>
      </c>
      <c r="E60" s="60" t="s">
        <v>23</v>
      </c>
      <c r="F60" s="60" t="s">
        <v>23</v>
      </c>
      <c r="G60" s="60" t="s">
        <v>23</v>
      </c>
      <c r="H60" s="60" t="s">
        <v>23</v>
      </c>
    </row>
    <row r="61" spans="1:8" ht="32.25" thickBot="1" x14ac:dyDescent="0.3">
      <c r="A61" s="75" t="s">
        <v>318</v>
      </c>
      <c r="B61" s="102">
        <v>3295</v>
      </c>
      <c r="C61" s="60" t="s">
        <v>23</v>
      </c>
      <c r="D61" s="60" t="s">
        <v>23</v>
      </c>
      <c r="E61" s="60" t="s">
        <v>23</v>
      </c>
      <c r="F61" s="60" t="s">
        <v>23</v>
      </c>
      <c r="G61" s="60" t="s">
        <v>23</v>
      </c>
      <c r="H61" s="60" t="s">
        <v>23</v>
      </c>
    </row>
    <row r="62" spans="1:8" ht="16.5" thickBot="1" x14ac:dyDescent="0.3">
      <c r="A62" s="236" t="s">
        <v>319</v>
      </c>
      <c r="B62" s="237"/>
      <c r="C62" s="237"/>
      <c r="D62" s="237"/>
      <c r="E62" s="237"/>
      <c r="F62" s="237"/>
      <c r="G62" s="237"/>
      <c r="H62" s="238"/>
    </row>
    <row r="63" spans="1:8" ht="32.25" thickBot="1" x14ac:dyDescent="0.3">
      <c r="A63" s="75" t="s">
        <v>320</v>
      </c>
      <c r="B63" s="102">
        <v>3300</v>
      </c>
      <c r="C63" s="60" t="s">
        <v>23</v>
      </c>
      <c r="D63" s="60" t="s">
        <v>23</v>
      </c>
      <c r="E63" s="60" t="s">
        <v>23</v>
      </c>
      <c r="F63" s="60" t="s">
        <v>23</v>
      </c>
      <c r="G63" s="60" t="s">
        <v>23</v>
      </c>
      <c r="H63" s="60" t="s">
        <v>23</v>
      </c>
    </row>
    <row r="64" spans="1:8" ht="15.75" x14ac:dyDescent="0.25">
      <c r="A64" s="129" t="s">
        <v>321</v>
      </c>
      <c r="B64" s="130">
        <v>3305</v>
      </c>
      <c r="C64" s="131" t="s">
        <v>23</v>
      </c>
      <c r="D64" s="131" t="s">
        <v>23</v>
      </c>
      <c r="E64" s="131" t="s">
        <v>23</v>
      </c>
      <c r="F64" s="131" t="s">
        <v>23</v>
      </c>
      <c r="G64" s="131" t="s">
        <v>23</v>
      </c>
      <c r="H64" s="131" t="s">
        <v>23</v>
      </c>
    </row>
    <row r="65" spans="1:8" ht="32.450000000000003" customHeight="1" thickBot="1" x14ac:dyDescent="0.3">
      <c r="A65" s="126" t="s">
        <v>322</v>
      </c>
      <c r="B65" s="127">
        <v>3310</v>
      </c>
      <c r="C65" s="128" t="s">
        <v>23</v>
      </c>
      <c r="D65" s="128" t="s">
        <v>23</v>
      </c>
      <c r="E65" s="128" t="s">
        <v>23</v>
      </c>
      <c r="F65" s="128" t="s">
        <v>23</v>
      </c>
      <c r="G65" s="128" t="s">
        <v>23</v>
      </c>
      <c r="H65" s="128" t="s">
        <v>23</v>
      </c>
    </row>
    <row r="66" spans="1:8" ht="16.5" thickBot="1" x14ac:dyDescent="0.3">
      <c r="A66" s="77" t="s">
        <v>282</v>
      </c>
      <c r="B66" s="103">
        <v>3311</v>
      </c>
      <c r="C66" s="60" t="s">
        <v>23</v>
      </c>
      <c r="D66" s="60" t="s">
        <v>23</v>
      </c>
      <c r="E66" s="60" t="s">
        <v>23</v>
      </c>
      <c r="F66" s="60" t="s">
        <v>23</v>
      </c>
      <c r="G66" s="60" t="s">
        <v>23</v>
      </c>
      <c r="H66" s="60" t="s">
        <v>23</v>
      </c>
    </row>
    <row r="67" spans="1:8" ht="16.5" thickBot="1" x14ac:dyDescent="0.3">
      <c r="A67" s="77" t="s">
        <v>283</v>
      </c>
      <c r="B67" s="103">
        <v>3312</v>
      </c>
      <c r="C67" s="60" t="s">
        <v>23</v>
      </c>
      <c r="D67" s="60" t="s">
        <v>23</v>
      </c>
      <c r="E67" s="60" t="s">
        <v>23</v>
      </c>
      <c r="F67" s="60" t="s">
        <v>23</v>
      </c>
      <c r="G67" s="60" t="s">
        <v>23</v>
      </c>
      <c r="H67" s="60" t="s">
        <v>23</v>
      </c>
    </row>
    <row r="68" spans="1:8" ht="16.5" thickBot="1" x14ac:dyDescent="0.3">
      <c r="A68" s="77" t="s">
        <v>284</v>
      </c>
      <c r="B68" s="103">
        <v>3313</v>
      </c>
      <c r="C68" s="60" t="s">
        <v>23</v>
      </c>
      <c r="D68" s="60" t="s">
        <v>23</v>
      </c>
      <c r="E68" s="60" t="s">
        <v>23</v>
      </c>
      <c r="F68" s="60" t="s">
        <v>23</v>
      </c>
      <c r="G68" s="60" t="s">
        <v>23</v>
      </c>
      <c r="H68" s="60" t="s">
        <v>23</v>
      </c>
    </row>
    <row r="69" spans="1:8" ht="16.5" thickBot="1" x14ac:dyDescent="0.3">
      <c r="A69" s="77" t="s">
        <v>285</v>
      </c>
      <c r="B69" s="103">
        <v>3320</v>
      </c>
      <c r="C69" s="60" t="s">
        <v>23</v>
      </c>
      <c r="D69" s="60" t="s">
        <v>23</v>
      </c>
      <c r="E69" s="60" t="s">
        <v>23</v>
      </c>
      <c r="F69" s="60" t="s">
        <v>23</v>
      </c>
      <c r="G69" s="60" t="s">
        <v>23</v>
      </c>
      <c r="H69" s="60" t="s">
        <v>23</v>
      </c>
    </row>
    <row r="70" spans="1:8" ht="32.25" thickBot="1" x14ac:dyDescent="0.3">
      <c r="A70" s="75" t="s">
        <v>323</v>
      </c>
      <c r="B70" s="102">
        <v>3330</v>
      </c>
      <c r="C70" s="60" t="s">
        <v>23</v>
      </c>
      <c r="D70" s="60" t="s">
        <v>23</v>
      </c>
      <c r="E70" s="60" t="s">
        <v>23</v>
      </c>
      <c r="F70" s="60" t="s">
        <v>23</v>
      </c>
      <c r="G70" s="60" t="s">
        <v>23</v>
      </c>
      <c r="H70" s="60" t="s">
        <v>23</v>
      </c>
    </row>
    <row r="71" spans="1:8" ht="16.5" thickBot="1" x14ac:dyDescent="0.3">
      <c r="A71" s="77" t="s">
        <v>324</v>
      </c>
      <c r="B71" s="103">
        <v>3335</v>
      </c>
      <c r="C71" s="60" t="s">
        <v>23</v>
      </c>
      <c r="D71" s="60" t="s">
        <v>23</v>
      </c>
      <c r="E71" s="60" t="s">
        <v>23</v>
      </c>
      <c r="F71" s="60" t="s">
        <v>23</v>
      </c>
      <c r="G71" s="60" t="s">
        <v>23</v>
      </c>
      <c r="H71" s="60" t="s">
        <v>23</v>
      </c>
    </row>
    <row r="72" spans="1:8" ht="48" thickBot="1" x14ac:dyDescent="0.3">
      <c r="A72" s="77" t="s">
        <v>325</v>
      </c>
      <c r="B72" s="103">
        <v>3340</v>
      </c>
      <c r="C72" s="60" t="s">
        <v>23</v>
      </c>
      <c r="D72" s="60" t="s">
        <v>23</v>
      </c>
      <c r="E72" s="60" t="s">
        <v>23</v>
      </c>
      <c r="F72" s="60" t="s">
        <v>23</v>
      </c>
      <c r="G72" s="60" t="s">
        <v>23</v>
      </c>
      <c r="H72" s="60" t="s">
        <v>23</v>
      </c>
    </row>
    <row r="73" spans="1:8" ht="16.5" thickBot="1" x14ac:dyDescent="0.3">
      <c r="A73" s="77" t="s">
        <v>282</v>
      </c>
      <c r="B73" s="103">
        <v>3341</v>
      </c>
      <c r="C73" s="60" t="s">
        <v>23</v>
      </c>
      <c r="D73" s="60" t="s">
        <v>23</v>
      </c>
      <c r="E73" s="60" t="s">
        <v>23</v>
      </c>
      <c r="F73" s="60" t="s">
        <v>23</v>
      </c>
      <c r="G73" s="60" t="s">
        <v>23</v>
      </c>
      <c r="H73" s="60" t="s">
        <v>23</v>
      </c>
    </row>
    <row r="74" spans="1:8" ht="16.5" thickBot="1" x14ac:dyDescent="0.3">
      <c r="A74" s="77" t="s">
        <v>283</v>
      </c>
      <c r="B74" s="103">
        <v>3342</v>
      </c>
      <c r="C74" s="60" t="s">
        <v>23</v>
      </c>
      <c r="D74" s="60" t="s">
        <v>23</v>
      </c>
      <c r="E74" s="60" t="s">
        <v>23</v>
      </c>
      <c r="F74" s="60" t="s">
        <v>23</v>
      </c>
      <c r="G74" s="60" t="s">
        <v>23</v>
      </c>
      <c r="H74" s="60" t="s">
        <v>23</v>
      </c>
    </row>
    <row r="75" spans="1:8" ht="16.5" thickBot="1" x14ac:dyDescent="0.3">
      <c r="A75" s="77" t="s">
        <v>284</v>
      </c>
      <c r="B75" s="103">
        <v>3343</v>
      </c>
      <c r="C75" s="60" t="s">
        <v>23</v>
      </c>
      <c r="D75" s="60" t="s">
        <v>23</v>
      </c>
      <c r="E75" s="60" t="s">
        <v>23</v>
      </c>
      <c r="F75" s="60" t="s">
        <v>23</v>
      </c>
      <c r="G75" s="60" t="s">
        <v>23</v>
      </c>
      <c r="H75" s="60" t="s">
        <v>23</v>
      </c>
    </row>
    <row r="76" spans="1:8" ht="16.5" thickBot="1" x14ac:dyDescent="0.3">
      <c r="A76" s="77" t="s">
        <v>326</v>
      </c>
      <c r="B76" s="103">
        <v>3350</v>
      </c>
      <c r="C76" s="60" t="s">
        <v>23</v>
      </c>
      <c r="D76" s="60" t="s">
        <v>23</v>
      </c>
      <c r="E76" s="60" t="s">
        <v>23</v>
      </c>
      <c r="F76" s="60" t="s">
        <v>23</v>
      </c>
      <c r="G76" s="60" t="s">
        <v>23</v>
      </c>
      <c r="H76" s="60" t="s">
        <v>23</v>
      </c>
    </row>
    <row r="77" spans="1:8" ht="16.5" thickBot="1" x14ac:dyDescent="0.3">
      <c r="A77" s="77" t="s">
        <v>327</v>
      </c>
      <c r="B77" s="103">
        <v>3360</v>
      </c>
      <c r="C77" s="60" t="s">
        <v>23</v>
      </c>
      <c r="D77" s="60" t="s">
        <v>23</v>
      </c>
      <c r="E77" s="60" t="s">
        <v>23</v>
      </c>
      <c r="F77" s="60" t="s">
        <v>23</v>
      </c>
      <c r="G77" s="60" t="s">
        <v>23</v>
      </c>
      <c r="H77" s="60" t="s">
        <v>23</v>
      </c>
    </row>
    <row r="78" spans="1:8" ht="32.25" thickBot="1" x14ac:dyDescent="0.3">
      <c r="A78" s="77" t="s">
        <v>328</v>
      </c>
      <c r="B78" s="103">
        <v>3370</v>
      </c>
      <c r="C78" s="60" t="s">
        <v>23</v>
      </c>
      <c r="D78" s="60" t="s">
        <v>23</v>
      </c>
      <c r="E78" s="60" t="s">
        <v>23</v>
      </c>
      <c r="F78" s="60" t="s">
        <v>23</v>
      </c>
      <c r="G78" s="60" t="s">
        <v>23</v>
      </c>
      <c r="H78" s="60" t="s">
        <v>23</v>
      </c>
    </row>
    <row r="79" spans="1:8" ht="16.5" thickBot="1" x14ac:dyDescent="0.3">
      <c r="A79" s="77" t="s">
        <v>317</v>
      </c>
      <c r="B79" s="103">
        <v>3380</v>
      </c>
      <c r="C79" s="60" t="s">
        <v>23</v>
      </c>
      <c r="D79" s="60" t="s">
        <v>23</v>
      </c>
      <c r="E79" s="60" t="s">
        <v>23</v>
      </c>
      <c r="F79" s="60" t="s">
        <v>23</v>
      </c>
      <c r="G79" s="60" t="s">
        <v>23</v>
      </c>
      <c r="H79" s="60" t="s">
        <v>23</v>
      </c>
    </row>
    <row r="80" spans="1:8" ht="32.25" thickBot="1" x14ac:dyDescent="0.3">
      <c r="A80" s="75" t="s">
        <v>329</v>
      </c>
      <c r="B80" s="102">
        <v>3395</v>
      </c>
      <c r="C80" s="60" t="s">
        <v>23</v>
      </c>
      <c r="D80" s="60" t="s">
        <v>23</v>
      </c>
      <c r="E80" s="60" t="s">
        <v>23</v>
      </c>
      <c r="F80" s="60" t="s">
        <v>23</v>
      </c>
      <c r="G80" s="60" t="s">
        <v>23</v>
      </c>
      <c r="H80" s="60" t="s">
        <v>23</v>
      </c>
    </row>
    <row r="81" spans="1:8" ht="32.25" thickBot="1" x14ac:dyDescent="0.3">
      <c r="A81" s="75" t="s">
        <v>330</v>
      </c>
      <c r="B81" s="102">
        <v>3400</v>
      </c>
      <c r="C81" s="60" t="s">
        <v>23</v>
      </c>
      <c r="D81" s="60" t="s">
        <v>23</v>
      </c>
      <c r="E81" s="60" t="s">
        <v>23</v>
      </c>
      <c r="F81" s="60" t="s">
        <v>23</v>
      </c>
      <c r="G81" s="60" t="s">
        <v>23</v>
      </c>
      <c r="H81" s="60" t="s">
        <v>23</v>
      </c>
    </row>
    <row r="82" spans="1:8" ht="16.5" thickBot="1" x14ac:dyDescent="0.3">
      <c r="A82" s="77" t="s">
        <v>331</v>
      </c>
      <c r="B82" s="103">
        <v>3405</v>
      </c>
      <c r="C82" s="94" t="str">
        <f>'Грошова. 4 кв.'!C82</f>
        <v>-</v>
      </c>
      <c r="D82" s="94">
        <f>'Грошова. 4 кв.'!D82</f>
        <v>230.2</v>
      </c>
      <c r="E82" s="58">
        <v>100</v>
      </c>
      <c r="F82" s="94">
        <f>D82</f>
        <v>230.2</v>
      </c>
      <c r="G82" s="94">
        <f>F82-E82</f>
        <v>130.19999999999999</v>
      </c>
      <c r="H82" s="94">
        <f>F82/E82*100</f>
        <v>230.20000000000002</v>
      </c>
    </row>
    <row r="83" spans="1:8" ht="32.25" thickBot="1" x14ac:dyDescent="0.3">
      <c r="A83" s="77" t="s">
        <v>332</v>
      </c>
      <c r="B83" s="103">
        <v>3410</v>
      </c>
      <c r="C83" s="80" t="s">
        <v>23</v>
      </c>
      <c r="D83" s="80" t="s">
        <v>23</v>
      </c>
      <c r="E83" s="59" t="s">
        <v>23</v>
      </c>
      <c r="F83" s="80" t="s">
        <v>23</v>
      </c>
      <c r="G83" s="80" t="s">
        <v>23</v>
      </c>
      <c r="H83" s="80" t="s">
        <v>23</v>
      </c>
    </row>
    <row r="84" spans="1:8" ht="16.5" thickBot="1" x14ac:dyDescent="0.3">
      <c r="A84" s="77" t="s">
        <v>333</v>
      </c>
      <c r="B84" s="104">
        <v>3415</v>
      </c>
      <c r="C84" s="113" t="str">
        <f>'Грошова. 4 кв.'!C84</f>
        <v>-</v>
      </c>
      <c r="D84" s="113">
        <f>'Грошова. 4 кв.'!D84</f>
        <v>418.2</v>
      </c>
      <c r="E84" s="67">
        <v>100</v>
      </c>
      <c r="F84" s="113">
        <f>D84</f>
        <v>418.2</v>
      </c>
      <c r="G84" s="113">
        <f>F84-E84</f>
        <v>318.2</v>
      </c>
      <c r="H84" s="113">
        <f>F84/E84*100</f>
        <v>418.19999999999993</v>
      </c>
    </row>
    <row r="85" spans="1:8" ht="26.45" customHeight="1" x14ac:dyDescent="0.25">
      <c r="A85" s="92"/>
      <c r="B85" s="107"/>
      <c r="C85" s="107"/>
      <c r="D85" s="107"/>
      <c r="E85" s="107"/>
      <c r="F85" s="107"/>
      <c r="G85" s="107"/>
      <c r="H85" s="107"/>
    </row>
    <row r="86" spans="1:8" ht="34.15" customHeight="1" x14ac:dyDescent="0.25">
      <c r="A86" s="93" t="s">
        <v>115</v>
      </c>
      <c r="B86" s="296" t="s">
        <v>402</v>
      </c>
      <c r="C86" s="296"/>
      <c r="D86" s="296" t="s">
        <v>117</v>
      </c>
      <c r="E86" s="296"/>
      <c r="F86" s="296"/>
      <c r="G86" s="297" t="s">
        <v>118</v>
      </c>
      <c r="H86" s="297"/>
    </row>
    <row r="87" spans="1:8" ht="34.15" customHeight="1" x14ac:dyDescent="0.25">
      <c r="A87" s="93"/>
      <c r="B87" s="122"/>
      <c r="C87" s="122"/>
      <c r="D87" s="122"/>
      <c r="E87" s="122"/>
      <c r="F87" s="122"/>
      <c r="G87" s="121"/>
      <c r="H87" s="121"/>
    </row>
    <row r="88" spans="1:8" ht="15.75" x14ac:dyDescent="0.25">
      <c r="A88" s="93"/>
      <c r="B88" s="119"/>
      <c r="C88" s="120"/>
      <c r="D88" s="119"/>
      <c r="E88" s="92"/>
      <c r="F88" s="92"/>
      <c r="G88" s="92"/>
      <c r="H88" s="92"/>
    </row>
    <row r="89" spans="1:8" ht="15.75" x14ac:dyDescent="0.25">
      <c r="A89" s="13"/>
      <c r="B89" s="117"/>
      <c r="C89" s="116"/>
      <c r="D89" s="117"/>
    </row>
    <row r="90" spans="1:8" ht="15.75" x14ac:dyDescent="0.25">
      <c r="A90" s="13"/>
      <c r="B90" s="117"/>
      <c r="C90" s="116"/>
      <c r="D90" s="117"/>
    </row>
    <row r="91" spans="1:8" ht="15.75" x14ac:dyDescent="0.25">
      <c r="A91" s="13"/>
      <c r="B91" s="117"/>
      <c r="C91" s="116"/>
      <c r="D91" s="117"/>
    </row>
    <row r="92" spans="1:8" ht="15.75" x14ac:dyDescent="0.25">
      <c r="A92" s="13"/>
      <c r="B92" s="117"/>
      <c r="C92" s="116"/>
      <c r="D92" s="117"/>
    </row>
    <row r="93" spans="1:8" ht="15.75" x14ac:dyDescent="0.25">
      <c r="A93" s="13"/>
      <c r="B93" s="117"/>
      <c r="C93" s="116"/>
      <c r="D93" s="117"/>
    </row>
    <row r="94" spans="1:8" ht="15.75" x14ac:dyDescent="0.25">
      <c r="A94" s="13"/>
      <c r="B94" s="117"/>
      <c r="C94" s="116"/>
      <c r="D94" s="117"/>
    </row>
    <row r="95" spans="1:8" ht="15.75" x14ac:dyDescent="0.25">
      <c r="A95" s="13"/>
      <c r="B95" s="117"/>
      <c r="C95" s="116"/>
      <c r="D95" s="117"/>
    </row>
  </sheetData>
  <sheetProtection password="CC19" sheet="1" objects="1" scenarios="1"/>
  <mergeCells count="18">
    <mergeCell ref="C3:D3"/>
    <mergeCell ref="E3:H3"/>
    <mergeCell ref="A2:H2"/>
    <mergeCell ref="A42:H42"/>
    <mergeCell ref="A62:H62"/>
    <mergeCell ref="A3:A4"/>
    <mergeCell ref="B3:B4"/>
    <mergeCell ref="B86:C86"/>
    <mergeCell ref="D86:F86"/>
    <mergeCell ref="G86:H86"/>
    <mergeCell ref="A6:H6"/>
    <mergeCell ref="B36:B37"/>
    <mergeCell ref="C36:C37"/>
    <mergeCell ref="D36:D37"/>
    <mergeCell ref="E36:E37"/>
    <mergeCell ref="F36:F37"/>
    <mergeCell ref="G36:G37"/>
    <mergeCell ref="H36:H37"/>
  </mergeCells>
  <pageMargins left="1.1023622047244095" right="0.70866141732283472" top="0.15748031496062992" bottom="0.15748031496062992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>
      <pane ySplit="2" topLeftCell="A3" activePane="bottomLeft" state="frozenSplit"/>
      <selection pane="bottomLeft" activeCell="E5" sqref="E5"/>
    </sheetView>
  </sheetViews>
  <sheetFormatPr defaultRowHeight="15" x14ac:dyDescent="0.25"/>
  <cols>
    <col min="1" max="1" width="38.28515625" customWidth="1"/>
    <col min="2" max="2" width="10.42578125" customWidth="1"/>
    <col min="3" max="3" width="12.28515625" customWidth="1"/>
    <col min="4" max="4" width="10.7109375" customWidth="1"/>
    <col min="5" max="5" width="11.7109375" customWidth="1"/>
    <col min="6" max="6" width="11" customWidth="1"/>
    <col min="7" max="7" width="12.28515625" customWidth="1"/>
    <col min="8" max="8" width="13.28515625" customWidth="1"/>
    <col min="9" max="9" width="17.5703125" customWidth="1"/>
  </cols>
  <sheetData>
    <row r="2" spans="1:8" ht="15.75" thickBot="1" x14ac:dyDescent="0.3"/>
    <row r="3" spans="1:8" ht="27.6" customHeight="1" thickBot="1" x14ac:dyDescent="0.3">
      <c r="A3" s="315" t="s">
        <v>334</v>
      </c>
      <c r="B3" s="316"/>
      <c r="C3" s="316"/>
      <c r="D3" s="316"/>
      <c r="E3" s="316"/>
      <c r="F3" s="316"/>
      <c r="G3" s="316"/>
      <c r="H3" s="317"/>
    </row>
    <row r="4" spans="1:8" ht="62.45" customHeight="1" thickBot="1" x14ac:dyDescent="0.3">
      <c r="A4" s="318" t="s">
        <v>36</v>
      </c>
      <c r="B4" s="123" t="s">
        <v>1</v>
      </c>
      <c r="C4" s="319" t="s">
        <v>38</v>
      </c>
      <c r="D4" s="320"/>
      <c r="E4" s="219" t="s">
        <v>420</v>
      </c>
      <c r="F4" s="277"/>
      <c r="G4" s="277"/>
      <c r="H4" s="220"/>
    </row>
    <row r="5" spans="1:8" ht="32.25" thickBot="1" x14ac:dyDescent="0.3">
      <c r="A5" s="255"/>
      <c r="B5" s="60" t="s">
        <v>37</v>
      </c>
      <c r="C5" s="60" t="s">
        <v>40</v>
      </c>
      <c r="D5" s="60" t="s">
        <v>41</v>
      </c>
      <c r="E5" s="60" t="s">
        <v>42</v>
      </c>
      <c r="F5" s="60" t="s">
        <v>43</v>
      </c>
      <c r="G5" s="60" t="s">
        <v>44</v>
      </c>
      <c r="H5" s="60" t="s">
        <v>45</v>
      </c>
    </row>
    <row r="6" spans="1:8" ht="16.5" thickBot="1" x14ac:dyDescent="0.3">
      <c r="A6" s="118">
        <v>1</v>
      </c>
      <c r="B6" s="60">
        <v>2</v>
      </c>
      <c r="C6" s="90" t="s">
        <v>0</v>
      </c>
      <c r="D6" s="90" t="s">
        <v>0</v>
      </c>
      <c r="E6" s="60">
        <v>5</v>
      </c>
      <c r="F6" s="60">
        <v>6</v>
      </c>
      <c r="G6" s="60">
        <v>7</v>
      </c>
      <c r="H6" s="60">
        <v>8</v>
      </c>
    </row>
    <row r="7" spans="1:8" ht="32.25" thickBot="1" x14ac:dyDescent="0.3">
      <c r="A7" s="75" t="s">
        <v>335</v>
      </c>
      <c r="B7" s="102">
        <v>4000</v>
      </c>
      <c r="C7" s="95">
        <f>SUM(C8:C13)</f>
        <v>3.5</v>
      </c>
      <c r="D7" s="96">
        <f t="shared" ref="D7:F7" si="0">SUM(D8:D13)</f>
        <v>4.4000000000000004</v>
      </c>
      <c r="E7" s="96">
        <f t="shared" si="0"/>
        <v>0</v>
      </c>
      <c r="F7" s="96">
        <f t="shared" si="0"/>
        <v>4.4000000000000004</v>
      </c>
      <c r="G7" s="96">
        <f>F7-E7</f>
        <v>4.4000000000000004</v>
      </c>
      <c r="H7" s="96">
        <v>0</v>
      </c>
    </row>
    <row r="8" spans="1:8" ht="16.5" thickBot="1" x14ac:dyDescent="0.3">
      <c r="A8" s="77" t="s">
        <v>336</v>
      </c>
      <c r="B8" s="103">
        <v>4010</v>
      </c>
      <c r="C8" s="80" t="s">
        <v>23</v>
      </c>
      <c r="D8" s="80" t="s">
        <v>23</v>
      </c>
      <c r="E8" s="80" t="s">
        <v>23</v>
      </c>
      <c r="F8" s="80" t="s">
        <v>23</v>
      </c>
      <c r="G8" s="80" t="s">
        <v>23</v>
      </c>
      <c r="H8" s="80" t="s">
        <v>23</v>
      </c>
    </row>
    <row r="9" spans="1:8" ht="32.25" thickBot="1" x14ac:dyDescent="0.3">
      <c r="A9" s="77" t="s">
        <v>337</v>
      </c>
      <c r="B9" s="103">
        <v>4020</v>
      </c>
      <c r="C9" s="80" t="s">
        <v>23</v>
      </c>
      <c r="D9" s="80" t="s">
        <v>23</v>
      </c>
      <c r="E9" s="80" t="s">
        <v>23</v>
      </c>
      <c r="F9" s="80" t="s">
        <v>23</v>
      </c>
      <c r="G9" s="80" t="s">
        <v>23</v>
      </c>
      <c r="H9" s="80" t="s">
        <v>23</v>
      </c>
    </row>
    <row r="10" spans="1:8" ht="32.25" thickBot="1" x14ac:dyDescent="0.3">
      <c r="A10" s="77" t="s">
        <v>338</v>
      </c>
      <c r="B10" s="103">
        <v>4030</v>
      </c>
      <c r="C10" s="94">
        <f>'Кап.інвест. 4 кв.'!C10</f>
        <v>3.5</v>
      </c>
      <c r="D10" s="94">
        <f>'Кап.інвест. 4 кв.'!D10</f>
        <v>4.4000000000000004</v>
      </c>
      <c r="E10" s="58">
        <v>0</v>
      </c>
      <c r="F10" s="94">
        <f>D10</f>
        <v>4.4000000000000004</v>
      </c>
      <c r="G10" s="94">
        <f>F10-E10</f>
        <v>4.4000000000000004</v>
      </c>
      <c r="H10" s="94">
        <v>0</v>
      </c>
    </row>
    <row r="11" spans="1:8" ht="32.25" thickBot="1" x14ac:dyDescent="0.3">
      <c r="A11" s="77" t="s">
        <v>339</v>
      </c>
      <c r="B11" s="103">
        <v>4040</v>
      </c>
      <c r="C11" s="94">
        <f>'Кап.інвест. 4 кв.'!C11</f>
        <v>0</v>
      </c>
      <c r="D11" s="80" t="s">
        <v>23</v>
      </c>
      <c r="E11" s="80" t="s">
        <v>23</v>
      </c>
      <c r="F11" s="80" t="s">
        <v>23</v>
      </c>
      <c r="G11" s="80" t="s">
        <v>23</v>
      </c>
      <c r="H11" s="80" t="s">
        <v>23</v>
      </c>
    </row>
    <row r="12" spans="1:8" ht="48" thickBot="1" x14ac:dyDescent="0.3">
      <c r="A12" s="77" t="s">
        <v>340</v>
      </c>
      <c r="B12" s="103">
        <v>4050</v>
      </c>
      <c r="C12" s="60" t="s">
        <v>23</v>
      </c>
      <c r="D12" s="60" t="s">
        <v>23</v>
      </c>
      <c r="E12" s="60" t="s">
        <v>23</v>
      </c>
      <c r="F12" s="60" t="s">
        <v>23</v>
      </c>
      <c r="G12" s="60" t="s">
        <v>23</v>
      </c>
      <c r="H12" s="60" t="s">
        <v>23</v>
      </c>
    </row>
    <row r="13" spans="1:8" ht="16.5" thickBot="1" x14ac:dyDescent="0.3">
      <c r="A13" s="77" t="s">
        <v>341</v>
      </c>
      <c r="B13" s="103">
        <v>4060</v>
      </c>
      <c r="C13" s="60" t="s">
        <v>23</v>
      </c>
      <c r="D13" s="60" t="s">
        <v>23</v>
      </c>
      <c r="E13" s="60" t="s">
        <v>23</v>
      </c>
      <c r="F13" s="60" t="s">
        <v>23</v>
      </c>
      <c r="G13" s="60" t="s">
        <v>23</v>
      </c>
      <c r="H13" s="60" t="s">
        <v>23</v>
      </c>
    </row>
    <row r="14" spans="1:8" ht="15.75" x14ac:dyDescent="0.25">
      <c r="A14" s="108"/>
      <c r="B14" s="122"/>
      <c r="C14" s="115"/>
      <c r="D14" s="115"/>
      <c r="E14" s="115"/>
      <c r="F14" s="115"/>
      <c r="G14" s="115"/>
      <c r="H14" s="115"/>
    </row>
    <row r="15" spans="1:8" ht="15.75" x14ac:dyDescent="0.25">
      <c r="A15" s="91" t="s">
        <v>0</v>
      </c>
      <c r="B15" s="92"/>
      <c r="C15" s="92"/>
      <c r="D15" s="92"/>
      <c r="E15" s="92"/>
      <c r="F15" s="92"/>
      <c r="G15" s="92"/>
      <c r="H15" s="92"/>
    </row>
    <row r="16" spans="1:8" ht="78" customHeight="1" x14ac:dyDescent="0.25">
      <c r="A16" s="93" t="s">
        <v>115</v>
      </c>
      <c r="B16" s="292" t="s">
        <v>402</v>
      </c>
      <c r="C16" s="292"/>
      <c r="D16" s="292" t="s">
        <v>117</v>
      </c>
      <c r="E16" s="292"/>
      <c r="F16" s="292"/>
      <c r="G16" s="291" t="s">
        <v>118</v>
      </c>
      <c r="H16" s="291"/>
    </row>
    <row r="17" spans="1:8" ht="15.75" x14ac:dyDescent="0.25">
      <c r="A17" s="93"/>
      <c r="B17" s="119"/>
      <c r="C17" s="120"/>
      <c r="D17" s="119"/>
      <c r="E17" s="92"/>
      <c r="F17" s="92"/>
      <c r="G17" s="92"/>
      <c r="H17" s="92"/>
    </row>
    <row r="18" spans="1:8" ht="15.75" x14ac:dyDescent="0.25">
      <c r="A18" s="13"/>
      <c r="B18" s="117"/>
      <c r="C18" s="116"/>
      <c r="D18" s="117"/>
    </row>
    <row r="19" spans="1:8" ht="15.75" x14ac:dyDescent="0.25">
      <c r="A19" s="13"/>
      <c r="B19" s="117"/>
      <c r="C19" s="116"/>
      <c r="D19" s="117"/>
    </row>
    <row r="20" spans="1:8" ht="15.75" x14ac:dyDescent="0.25">
      <c r="A20" s="13"/>
      <c r="B20" s="117"/>
      <c r="C20" s="116"/>
      <c r="D20" s="117"/>
    </row>
    <row r="21" spans="1:8" ht="15.75" x14ac:dyDescent="0.25">
      <c r="A21" s="13"/>
      <c r="B21" s="117"/>
      <c r="C21" s="116"/>
      <c r="D21" s="117"/>
    </row>
    <row r="22" spans="1:8" ht="15.75" x14ac:dyDescent="0.25">
      <c r="A22" s="13"/>
      <c r="B22" s="117"/>
      <c r="C22" s="116"/>
      <c r="D22" s="117"/>
    </row>
    <row r="23" spans="1:8" ht="15.75" x14ac:dyDescent="0.25">
      <c r="A23" s="13"/>
      <c r="B23" s="117"/>
      <c r="C23" s="116"/>
      <c r="D23" s="117"/>
    </row>
    <row r="24" spans="1:8" ht="15.75" x14ac:dyDescent="0.25">
      <c r="A24" s="13"/>
      <c r="B24" s="117"/>
      <c r="C24" s="116"/>
      <c r="D24" s="117"/>
    </row>
  </sheetData>
  <sheetProtection password="CC19" sheet="1" objects="1" scenarios="1"/>
  <mergeCells count="7">
    <mergeCell ref="A3:H3"/>
    <mergeCell ref="B16:C16"/>
    <mergeCell ref="D16:F16"/>
    <mergeCell ref="G16:H16"/>
    <mergeCell ref="A4:A5"/>
    <mergeCell ref="C4:D4"/>
    <mergeCell ref="E4:H4"/>
  </mergeCells>
  <pageMargins left="1.1023622047244095" right="0.70866141732283472" top="0.15748031496062992" bottom="0.15748031496062992" header="0" footer="0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C12" sqref="C12"/>
    </sheetView>
  </sheetViews>
  <sheetFormatPr defaultRowHeight="15" x14ac:dyDescent="0.25"/>
  <cols>
    <col min="1" max="1" width="19.42578125" customWidth="1"/>
    <col min="2" max="2" width="6.7109375" customWidth="1"/>
    <col min="3" max="3" width="9.42578125" customWidth="1"/>
    <col min="4" max="4" width="9.28515625" customWidth="1"/>
    <col min="5" max="5" width="6.7109375" customWidth="1"/>
    <col min="6" max="6" width="5.7109375" customWidth="1"/>
    <col min="7" max="7" width="6.140625" customWidth="1"/>
    <col min="8" max="8" width="5.7109375" customWidth="1"/>
    <col min="9" max="9" width="5.85546875" customWidth="1"/>
    <col min="10" max="10" width="6.28515625" customWidth="1"/>
    <col min="11" max="11" width="6.140625" customWidth="1"/>
    <col min="12" max="12" width="5.7109375" customWidth="1"/>
    <col min="13" max="13" width="6.140625" customWidth="1"/>
    <col min="14" max="14" width="6.28515625" customWidth="1"/>
    <col min="15" max="15" width="6.140625" customWidth="1"/>
    <col min="16" max="16" width="6.5703125" customWidth="1"/>
    <col min="17" max="17" width="6.7109375" customWidth="1"/>
    <col min="18" max="18" width="9.140625" customWidth="1"/>
    <col min="19" max="19" width="7.7109375" customWidth="1"/>
  </cols>
  <sheetData>
    <row r="1" spans="1:19" ht="16.5" thickBot="1" x14ac:dyDescent="0.3">
      <c r="A1" s="153" t="s">
        <v>389</v>
      </c>
      <c r="B1" s="154"/>
      <c r="C1" s="154"/>
      <c r="D1" s="155" t="s">
        <v>390</v>
      </c>
      <c r="E1" s="155"/>
      <c r="F1" s="155"/>
      <c r="G1" s="155"/>
      <c r="H1" s="155"/>
      <c r="I1" s="155"/>
      <c r="J1" s="155"/>
      <c r="K1" s="154"/>
      <c r="L1" s="154"/>
      <c r="M1" s="154"/>
      <c r="N1" s="154"/>
      <c r="O1" s="154"/>
      <c r="P1" s="154"/>
      <c r="Q1" s="154"/>
      <c r="R1" s="154"/>
      <c r="S1" s="156"/>
    </row>
    <row r="2" spans="1:19" ht="26.45" customHeight="1" x14ac:dyDescent="0.25">
      <c r="A2" s="325" t="s">
        <v>342</v>
      </c>
      <c r="B2" s="322" t="s">
        <v>343</v>
      </c>
      <c r="C2" s="323"/>
      <c r="D2" s="324"/>
      <c r="E2" s="322" t="s">
        <v>344</v>
      </c>
      <c r="F2" s="324"/>
      <c r="G2" s="322" t="s">
        <v>345</v>
      </c>
      <c r="H2" s="323"/>
      <c r="I2" s="323"/>
      <c r="J2" s="323"/>
      <c r="K2" s="323"/>
      <c r="L2" s="323"/>
      <c r="M2" s="323"/>
      <c r="N2" s="323"/>
      <c r="O2" s="323"/>
      <c r="P2" s="324"/>
      <c r="Q2" s="322" t="s">
        <v>346</v>
      </c>
      <c r="R2" s="323"/>
      <c r="S2" s="324"/>
    </row>
    <row r="3" spans="1:19" ht="25.15" customHeight="1" thickBot="1" x14ac:dyDescent="0.3">
      <c r="A3" s="325"/>
      <c r="B3" s="327"/>
      <c r="C3" s="328"/>
      <c r="D3" s="329"/>
      <c r="E3" s="327"/>
      <c r="F3" s="329"/>
      <c r="G3" s="327"/>
      <c r="H3" s="328"/>
      <c r="I3" s="328"/>
      <c r="J3" s="328"/>
      <c r="K3" s="328"/>
      <c r="L3" s="328"/>
      <c r="M3" s="328"/>
      <c r="N3" s="328"/>
      <c r="O3" s="328"/>
      <c r="P3" s="329"/>
      <c r="Q3" s="327" t="s">
        <v>347</v>
      </c>
      <c r="R3" s="328"/>
      <c r="S3" s="329"/>
    </row>
    <row r="4" spans="1:19" ht="55.15" customHeight="1" thickBot="1" x14ac:dyDescent="0.3">
      <c r="A4" s="325"/>
      <c r="B4" s="332" t="s">
        <v>136</v>
      </c>
      <c r="C4" s="330" t="s">
        <v>104</v>
      </c>
      <c r="D4" s="331"/>
      <c r="E4" s="332" t="s">
        <v>42</v>
      </c>
      <c r="F4" s="332" t="s">
        <v>43</v>
      </c>
      <c r="G4" s="330" t="s">
        <v>348</v>
      </c>
      <c r="H4" s="331"/>
      <c r="I4" s="330" t="s">
        <v>349</v>
      </c>
      <c r="J4" s="331"/>
      <c r="K4" s="330" t="s">
        <v>350</v>
      </c>
      <c r="L4" s="331"/>
      <c r="M4" s="330" t="s">
        <v>351</v>
      </c>
      <c r="N4" s="331"/>
      <c r="O4" s="330" t="s">
        <v>352</v>
      </c>
      <c r="P4" s="331"/>
      <c r="Q4" s="332" t="s">
        <v>136</v>
      </c>
      <c r="R4" s="330" t="s">
        <v>104</v>
      </c>
      <c r="S4" s="331"/>
    </row>
    <row r="5" spans="1:19" ht="57.6" customHeight="1" thickBot="1" x14ac:dyDescent="0.3">
      <c r="A5" s="326"/>
      <c r="B5" s="333"/>
      <c r="C5" s="188" t="s">
        <v>348</v>
      </c>
      <c r="D5" s="188" t="s">
        <v>353</v>
      </c>
      <c r="E5" s="333"/>
      <c r="F5" s="333"/>
      <c r="G5" s="188" t="s">
        <v>42</v>
      </c>
      <c r="H5" s="188" t="s">
        <v>43</v>
      </c>
      <c r="I5" s="188" t="s">
        <v>42</v>
      </c>
      <c r="J5" s="188" t="s">
        <v>43</v>
      </c>
      <c r="K5" s="188" t="s">
        <v>42</v>
      </c>
      <c r="L5" s="188" t="s">
        <v>43</v>
      </c>
      <c r="M5" s="188" t="s">
        <v>42</v>
      </c>
      <c r="N5" s="188" t="s">
        <v>43</v>
      </c>
      <c r="O5" s="188" t="s">
        <v>42</v>
      </c>
      <c r="P5" s="188" t="s">
        <v>43</v>
      </c>
      <c r="Q5" s="333"/>
      <c r="R5" s="188" t="s">
        <v>348</v>
      </c>
      <c r="S5" s="188" t="s">
        <v>353</v>
      </c>
    </row>
    <row r="6" spans="1:19" ht="46.9" customHeight="1" thickBot="1" x14ac:dyDescent="0.3">
      <c r="A6" s="21" t="s">
        <v>354</v>
      </c>
      <c r="B6" s="17" t="s">
        <v>23</v>
      </c>
      <c r="C6" s="17" t="s">
        <v>23</v>
      </c>
      <c r="D6" s="17" t="s">
        <v>23</v>
      </c>
      <c r="E6" s="17" t="s">
        <v>23</v>
      </c>
      <c r="F6" s="17" t="s">
        <v>23</v>
      </c>
      <c r="G6" s="17" t="s">
        <v>23</v>
      </c>
      <c r="H6" s="17" t="s">
        <v>23</v>
      </c>
      <c r="I6" s="17" t="s">
        <v>23</v>
      </c>
      <c r="J6" s="17" t="s">
        <v>23</v>
      </c>
      <c r="K6" s="17" t="s">
        <v>23</v>
      </c>
      <c r="L6" s="17" t="s">
        <v>23</v>
      </c>
      <c r="M6" s="17" t="s">
        <v>23</v>
      </c>
      <c r="N6" s="17" t="s">
        <v>23</v>
      </c>
      <c r="O6" s="17" t="s">
        <v>23</v>
      </c>
      <c r="P6" s="17" t="s">
        <v>23</v>
      </c>
      <c r="Q6" s="17" t="s">
        <v>23</v>
      </c>
      <c r="R6" s="17" t="s">
        <v>23</v>
      </c>
      <c r="S6" s="17" t="s">
        <v>23</v>
      </c>
    </row>
    <row r="7" spans="1:19" ht="15.75" thickBot="1" x14ac:dyDescent="0.3">
      <c r="A7" s="22" t="s">
        <v>23</v>
      </c>
      <c r="B7" s="17" t="s">
        <v>23</v>
      </c>
      <c r="C7" s="17" t="s">
        <v>23</v>
      </c>
      <c r="D7" s="17" t="s">
        <v>23</v>
      </c>
      <c r="E7" s="17" t="s">
        <v>23</v>
      </c>
      <c r="F7" s="17" t="s">
        <v>23</v>
      </c>
      <c r="G7" s="17" t="s">
        <v>23</v>
      </c>
      <c r="H7" s="17" t="s">
        <v>23</v>
      </c>
      <c r="I7" s="17" t="s">
        <v>23</v>
      </c>
      <c r="J7" s="17" t="s">
        <v>23</v>
      </c>
      <c r="K7" s="17" t="s">
        <v>23</v>
      </c>
      <c r="L7" s="17" t="s">
        <v>23</v>
      </c>
      <c r="M7" s="17" t="s">
        <v>23</v>
      </c>
      <c r="N7" s="17" t="s">
        <v>23</v>
      </c>
      <c r="O7" s="17" t="s">
        <v>23</v>
      </c>
      <c r="P7" s="17" t="s">
        <v>23</v>
      </c>
      <c r="Q7" s="17" t="s">
        <v>23</v>
      </c>
      <c r="R7" s="17" t="s">
        <v>23</v>
      </c>
      <c r="S7" s="17" t="s">
        <v>23</v>
      </c>
    </row>
    <row r="8" spans="1:19" ht="15.75" thickBot="1" x14ac:dyDescent="0.3">
      <c r="A8" s="22" t="s">
        <v>23</v>
      </c>
      <c r="B8" s="17" t="s">
        <v>23</v>
      </c>
      <c r="C8" s="17" t="s">
        <v>23</v>
      </c>
      <c r="D8" s="17" t="s">
        <v>23</v>
      </c>
      <c r="E8" s="17" t="s">
        <v>23</v>
      </c>
      <c r="F8" s="17" t="s">
        <v>23</v>
      </c>
      <c r="G8" s="17" t="s">
        <v>23</v>
      </c>
      <c r="H8" s="17" t="s">
        <v>23</v>
      </c>
      <c r="I8" s="17" t="s">
        <v>23</v>
      </c>
      <c r="J8" s="17" t="s">
        <v>23</v>
      </c>
      <c r="K8" s="17" t="s">
        <v>23</v>
      </c>
      <c r="L8" s="17" t="s">
        <v>23</v>
      </c>
      <c r="M8" s="17" t="s">
        <v>23</v>
      </c>
      <c r="N8" s="17" t="s">
        <v>23</v>
      </c>
      <c r="O8" s="17" t="s">
        <v>23</v>
      </c>
      <c r="P8" s="17" t="s">
        <v>23</v>
      </c>
      <c r="Q8" s="17" t="s">
        <v>23</v>
      </c>
      <c r="R8" s="17" t="s">
        <v>23</v>
      </c>
      <c r="S8" s="17" t="s">
        <v>23</v>
      </c>
    </row>
    <row r="9" spans="1:19" ht="45.6" customHeight="1" thickBot="1" x14ac:dyDescent="0.3">
      <c r="A9" s="21" t="s">
        <v>355</v>
      </c>
      <c r="B9" s="17" t="s">
        <v>23</v>
      </c>
      <c r="C9" s="17" t="s">
        <v>23</v>
      </c>
      <c r="D9" s="17" t="s">
        <v>23</v>
      </c>
      <c r="E9" s="17" t="s">
        <v>23</v>
      </c>
      <c r="F9" s="17" t="s">
        <v>23</v>
      </c>
      <c r="G9" s="17" t="s">
        <v>23</v>
      </c>
      <c r="H9" s="17" t="s">
        <v>23</v>
      </c>
      <c r="I9" s="17" t="s">
        <v>23</v>
      </c>
      <c r="J9" s="17" t="s">
        <v>23</v>
      </c>
      <c r="K9" s="17" t="s">
        <v>23</v>
      </c>
      <c r="L9" s="17" t="s">
        <v>23</v>
      </c>
      <c r="M9" s="17" t="s">
        <v>23</v>
      </c>
      <c r="N9" s="17" t="s">
        <v>23</v>
      </c>
      <c r="O9" s="17" t="s">
        <v>23</v>
      </c>
      <c r="P9" s="17" t="s">
        <v>23</v>
      </c>
      <c r="Q9" s="17" t="s">
        <v>23</v>
      </c>
      <c r="R9" s="17" t="s">
        <v>23</v>
      </c>
      <c r="S9" s="17" t="s">
        <v>23</v>
      </c>
    </row>
    <row r="10" spans="1:19" ht="15.75" thickBot="1" x14ac:dyDescent="0.3">
      <c r="A10" s="22" t="s">
        <v>23</v>
      </c>
      <c r="B10" s="17" t="s">
        <v>23</v>
      </c>
      <c r="C10" s="17" t="s">
        <v>23</v>
      </c>
      <c r="D10" s="17" t="s">
        <v>23</v>
      </c>
      <c r="E10" s="17" t="s">
        <v>23</v>
      </c>
      <c r="F10" s="17" t="s">
        <v>23</v>
      </c>
      <c r="G10" s="17" t="s">
        <v>23</v>
      </c>
      <c r="H10" s="17" t="s">
        <v>23</v>
      </c>
      <c r="I10" s="17" t="s">
        <v>23</v>
      </c>
      <c r="J10" s="17" t="s">
        <v>23</v>
      </c>
      <c r="K10" s="17" t="s">
        <v>23</v>
      </c>
      <c r="L10" s="17" t="s">
        <v>23</v>
      </c>
      <c r="M10" s="17" t="s">
        <v>23</v>
      </c>
      <c r="N10" s="17" t="s">
        <v>23</v>
      </c>
      <c r="O10" s="17" t="s">
        <v>23</v>
      </c>
      <c r="P10" s="17" t="s">
        <v>23</v>
      </c>
      <c r="Q10" s="17" t="s">
        <v>23</v>
      </c>
      <c r="R10" s="17" t="s">
        <v>23</v>
      </c>
      <c r="S10" s="17" t="s">
        <v>23</v>
      </c>
    </row>
    <row r="11" spans="1:19" ht="15.75" thickBot="1" x14ac:dyDescent="0.3">
      <c r="A11" s="22" t="s">
        <v>23</v>
      </c>
      <c r="B11" s="17" t="s">
        <v>23</v>
      </c>
      <c r="C11" s="17" t="s">
        <v>23</v>
      </c>
      <c r="D11" s="17" t="s">
        <v>23</v>
      </c>
      <c r="E11" s="17" t="s">
        <v>23</v>
      </c>
      <c r="F11" s="17" t="s">
        <v>23</v>
      </c>
      <c r="G11" s="17" t="s">
        <v>23</v>
      </c>
      <c r="H11" s="17" t="s">
        <v>23</v>
      </c>
      <c r="I11" s="17" t="s">
        <v>23</v>
      </c>
      <c r="J11" s="17" t="s">
        <v>23</v>
      </c>
      <c r="K11" s="17" t="s">
        <v>23</v>
      </c>
      <c r="L11" s="17" t="s">
        <v>23</v>
      </c>
      <c r="M11" s="17" t="s">
        <v>23</v>
      </c>
      <c r="N11" s="17" t="s">
        <v>23</v>
      </c>
      <c r="O11" s="17" t="s">
        <v>23</v>
      </c>
      <c r="P11" s="17" t="s">
        <v>23</v>
      </c>
      <c r="Q11" s="17" t="s">
        <v>23</v>
      </c>
      <c r="R11" s="17" t="s">
        <v>23</v>
      </c>
      <c r="S11" s="17" t="s">
        <v>23</v>
      </c>
    </row>
    <row r="12" spans="1:19" ht="46.9" customHeight="1" thickBot="1" x14ac:dyDescent="0.3">
      <c r="A12" s="21" t="s">
        <v>356</v>
      </c>
      <c r="B12" s="17" t="s">
        <v>23</v>
      </c>
      <c r="C12" s="17" t="s">
        <v>23</v>
      </c>
      <c r="D12" s="17" t="s">
        <v>23</v>
      </c>
      <c r="E12" s="17" t="s">
        <v>23</v>
      </c>
      <c r="F12" s="17" t="s">
        <v>23</v>
      </c>
      <c r="G12" s="17" t="s">
        <v>23</v>
      </c>
      <c r="H12" s="17" t="s">
        <v>23</v>
      </c>
      <c r="I12" s="17" t="s">
        <v>23</v>
      </c>
      <c r="J12" s="17" t="s">
        <v>23</v>
      </c>
      <c r="K12" s="17" t="s">
        <v>23</v>
      </c>
      <c r="L12" s="17" t="s">
        <v>23</v>
      </c>
      <c r="M12" s="17" t="s">
        <v>23</v>
      </c>
      <c r="N12" s="17" t="s">
        <v>23</v>
      </c>
      <c r="O12" s="17" t="s">
        <v>23</v>
      </c>
      <c r="P12" s="17" t="s">
        <v>23</v>
      </c>
      <c r="Q12" s="17" t="s">
        <v>23</v>
      </c>
      <c r="R12" s="17" t="s">
        <v>23</v>
      </c>
      <c r="S12" s="17" t="s">
        <v>23</v>
      </c>
    </row>
    <row r="13" spans="1:19" ht="15.75" thickBot="1" x14ac:dyDescent="0.3">
      <c r="A13" s="22" t="s">
        <v>23</v>
      </c>
      <c r="B13" s="17" t="s">
        <v>23</v>
      </c>
      <c r="C13" s="17" t="s">
        <v>23</v>
      </c>
      <c r="D13" s="17" t="s">
        <v>23</v>
      </c>
      <c r="E13" s="17" t="s">
        <v>23</v>
      </c>
      <c r="F13" s="17" t="s">
        <v>23</v>
      </c>
      <c r="G13" s="17" t="s">
        <v>23</v>
      </c>
      <c r="H13" s="17" t="s">
        <v>23</v>
      </c>
      <c r="I13" s="17" t="s">
        <v>23</v>
      </c>
      <c r="J13" s="17" t="s">
        <v>23</v>
      </c>
      <c r="K13" s="17" t="s">
        <v>23</v>
      </c>
      <c r="L13" s="17" t="s">
        <v>23</v>
      </c>
      <c r="M13" s="17" t="s">
        <v>23</v>
      </c>
      <c r="N13" s="17" t="s">
        <v>23</v>
      </c>
      <c r="O13" s="17" t="s">
        <v>23</v>
      </c>
      <c r="P13" s="17" t="s">
        <v>23</v>
      </c>
      <c r="Q13" s="17" t="s">
        <v>23</v>
      </c>
      <c r="R13" s="17" t="s">
        <v>23</v>
      </c>
      <c r="S13" s="17" t="s">
        <v>23</v>
      </c>
    </row>
    <row r="14" spans="1:19" ht="15.75" thickBot="1" x14ac:dyDescent="0.3">
      <c r="A14" s="22" t="s">
        <v>23</v>
      </c>
      <c r="B14" s="17" t="s">
        <v>23</v>
      </c>
      <c r="C14" s="17" t="s">
        <v>23</v>
      </c>
      <c r="D14" s="17" t="s">
        <v>23</v>
      </c>
      <c r="E14" s="17" t="s">
        <v>23</v>
      </c>
      <c r="F14" s="17" t="s">
        <v>23</v>
      </c>
      <c r="G14" s="17" t="s">
        <v>23</v>
      </c>
      <c r="H14" s="17" t="s">
        <v>23</v>
      </c>
      <c r="I14" s="17" t="s">
        <v>23</v>
      </c>
      <c r="J14" s="17" t="s">
        <v>23</v>
      </c>
      <c r="K14" s="17" t="s">
        <v>23</v>
      </c>
      <c r="L14" s="17" t="s">
        <v>23</v>
      </c>
      <c r="M14" s="17" t="s">
        <v>23</v>
      </c>
      <c r="N14" s="17" t="s">
        <v>23</v>
      </c>
      <c r="O14" s="17" t="s">
        <v>23</v>
      </c>
      <c r="P14" s="17" t="s">
        <v>23</v>
      </c>
      <c r="Q14" s="17" t="s">
        <v>23</v>
      </c>
      <c r="R14" s="17" t="s">
        <v>23</v>
      </c>
      <c r="S14" s="17" t="s">
        <v>23</v>
      </c>
    </row>
    <row r="15" spans="1:19" ht="22.15" customHeight="1" thickBot="1" x14ac:dyDescent="0.3">
      <c r="A15" s="21" t="s">
        <v>136</v>
      </c>
      <c r="B15" s="17" t="s">
        <v>23</v>
      </c>
      <c r="C15" s="17" t="s">
        <v>23</v>
      </c>
      <c r="D15" s="17" t="s">
        <v>23</v>
      </c>
      <c r="E15" s="17" t="s">
        <v>23</v>
      </c>
      <c r="F15" s="17" t="s">
        <v>23</v>
      </c>
      <c r="G15" s="17" t="s">
        <v>23</v>
      </c>
      <c r="H15" s="17" t="s">
        <v>23</v>
      </c>
      <c r="I15" s="17" t="s">
        <v>23</v>
      </c>
      <c r="J15" s="17" t="s">
        <v>23</v>
      </c>
      <c r="K15" s="17" t="s">
        <v>23</v>
      </c>
      <c r="L15" s="17" t="s">
        <v>23</v>
      </c>
      <c r="M15" s="17" t="s">
        <v>23</v>
      </c>
      <c r="N15" s="17" t="s">
        <v>23</v>
      </c>
      <c r="O15" s="17" t="s">
        <v>23</v>
      </c>
      <c r="P15" s="17" t="s">
        <v>23</v>
      </c>
      <c r="Q15" s="17" t="s">
        <v>23</v>
      </c>
      <c r="R15" s="17" t="s">
        <v>23</v>
      </c>
      <c r="S15" s="17" t="s">
        <v>23</v>
      </c>
    </row>
    <row r="16" spans="1:19" ht="15.75" x14ac:dyDescent="0.25">
      <c r="A16" s="20" t="s">
        <v>0</v>
      </c>
    </row>
    <row r="17" spans="1:19" ht="85.15" customHeight="1" x14ac:dyDescent="0.25">
      <c r="A17" s="13" t="s">
        <v>115</v>
      </c>
      <c r="B17" s="260" t="s">
        <v>391</v>
      </c>
      <c r="C17" s="260"/>
      <c r="D17" s="260"/>
      <c r="E17" s="260"/>
      <c r="F17" s="260"/>
      <c r="G17" s="260"/>
      <c r="H17" s="260"/>
      <c r="I17" s="259" t="s">
        <v>117</v>
      </c>
      <c r="J17" s="259"/>
      <c r="K17" s="259"/>
      <c r="L17" s="259"/>
      <c r="M17" s="259"/>
      <c r="O17" s="260" t="s">
        <v>118</v>
      </c>
      <c r="P17" s="260"/>
      <c r="Q17" s="260"/>
      <c r="R17" s="260"/>
      <c r="S17" s="31"/>
    </row>
  </sheetData>
  <sheetProtection password="CC19" sheet="1" objects="1" scenarios="1"/>
  <mergeCells count="20">
    <mergeCell ref="A2:A5"/>
    <mergeCell ref="B2:D3"/>
    <mergeCell ref="E2:F3"/>
    <mergeCell ref="G2:P3"/>
    <mergeCell ref="Q2:S2"/>
    <mergeCell ref="Q3:S3"/>
    <mergeCell ref="B4:B5"/>
    <mergeCell ref="C4:D4"/>
    <mergeCell ref="E4:E5"/>
    <mergeCell ref="F4:F5"/>
    <mergeCell ref="R4:S4"/>
    <mergeCell ref="B17:H17"/>
    <mergeCell ref="I17:M17"/>
    <mergeCell ref="O17:R17"/>
    <mergeCell ref="G4:H4"/>
    <mergeCell ref="I4:J4"/>
    <mergeCell ref="K4:L4"/>
    <mergeCell ref="M4:N4"/>
    <mergeCell ref="O4:P4"/>
    <mergeCell ref="Q4:Q5"/>
  </mergeCells>
  <pageMargins left="0.31496062992125984" right="0.11811023622047245" top="0.15748031496062992" bottom="0.15748031496062992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workbookViewId="0">
      <selection activeCell="L9" sqref="L9"/>
    </sheetView>
  </sheetViews>
  <sheetFormatPr defaultRowHeight="15" x14ac:dyDescent="0.25"/>
  <cols>
    <col min="1" max="1" width="5.140625" customWidth="1"/>
    <col min="2" max="2" width="11.42578125" customWidth="1"/>
    <col min="3" max="4" width="5.7109375" customWidth="1"/>
    <col min="5" max="5" width="6.7109375" customWidth="1"/>
    <col min="6" max="6" width="5.7109375" customWidth="1"/>
    <col min="7" max="7" width="6.140625" customWidth="1"/>
    <col min="8" max="8" width="5.7109375" customWidth="1"/>
    <col min="9" max="9" width="5.85546875" customWidth="1"/>
    <col min="10" max="10" width="6.28515625" customWidth="1"/>
    <col min="11" max="11" width="5.7109375" customWidth="1"/>
    <col min="12" max="12" width="5.28515625" customWidth="1"/>
    <col min="13" max="13" width="6.140625" customWidth="1"/>
    <col min="14" max="14" width="6.28515625" customWidth="1"/>
    <col min="15" max="15" width="5.140625" customWidth="1"/>
    <col min="16" max="16" width="5.7109375" customWidth="1"/>
    <col min="17" max="17" width="6.140625" customWidth="1"/>
    <col min="18" max="19" width="6.5703125" customWidth="1"/>
    <col min="20" max="20" width="7" customWidth="1"/>
    <col min="21" max="21" width="8.5703125" bestFit="1" customWidth="1"/>
  </cols>
  <sheetData>
    <row r="1" spans="1:22" ht="16.5" thickBot="1" x14ac:dyDescent="0.3">
      <c r="A1" s="157" t="s">
        <v>392</v>
      </c>
      <c r="B1" s="154"/>
      <c r="C1" s="154"/>
      <c r="D1" s="154"/>
      <c r="E1" s="154"/>
      <c r="F1" s="154"/>
      <c r="G1" s="155" t="s">
        <v>393</v>
      </c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6"/>
    </row>
    <row r="2" spans="1:22" ht="15.75" thickBot="1" x14ac:dyDescent="0.3">
      <c r="A2" s="343" t="s">
        <v>357</v>
      </c>
      <c r="B2" s="343" t="s">
        <v>358</v>
      </c>
      <c r="C2" s="336" t="s">
        <v>359</v>
      </c>
      <c r="D2" s="337"/>
      <c r="E2" s="337"/>
      <c r="F2" s="338"/>
      <c r="G2" s="336" t="s">
        <v>360</v>
      </c>
      <c r="H2" s="337"/>
      <c r="I2" s="337"/>
      <c r="J2" s="338"/>
      <c r="K2" s="336" t="s">
        <v>361</v>
      </c>
      <c r="L2" s="337"/>
      <c r="M2" s="337"/>
      <c r="N2" s="338"/>
      <c r="O2" s="336" t="s">
        <v>362</v>
      </c>
      <c r="P2" s="337"/>
      <c r="Q2" s="337"/>
      <c r="R2" s="338"/>
      <c r="S2" s="336" t="s">
        <v>136</v>
      </c>
      <c r="T2" s="337"/>
      <c r="U2" s="337"/>
      <c r="V2" s="338"/>
    </row>
    <row r="3" spans="1:22" ht="24.75" x14ac:dyDescent="0.25">
      <c r="A3" s="343"/>
      <c r="B3" s="343"/>
      <c r="C3" s="334" t="s">
        <v>42</v>
      </c>
      <c r="D3" s="334" t="s">
        <v>43</v>
      </c>
      <c r="E3" s="334" t="s">
        <v>44</v>
      </c>
      <c r="F3" s="23" t="s">
        <v>394</v>
      </c>
      <c r="G3" s="334" t="s">
        <v>42</v>
      </c>
      <c r="H3" s="334" t="s">
        <v>43</v>
      </c>
      <c r="I3" s="334" t="s">
        <v>366</v>
      </c>
      <c r="J3" s="23" t="s">
        <v>364</v>
      </c>
      <c r="K3" s="334" t="s">
        <v>42</v>
      </c>
      <c r="L3" s="334" t="s">
        <v>43</v>
      </c>
      <c r="M3" s="334" t="s">
        <v>363</v>
      </c>
      <c r="N3" s="23" t="s">
        <v>364</v>
      </c>
      <c r="O3" s="334" t="s">
        <v>42</v>
      </c>
      <c r="P3" s="334" t="s">
        <v>43</v>
      </c>
      <c r="Q3" s="334" t="s">
        <v>363</v>
      </c>
      <c r="R3" s="23" t="s">
        <v>395</v>
      </c>
      <c r="S3" s="334" t="s">
        <v>42</v>
      </c>
      <c r="T3" s="334" t="s">
        <v>43</v>
      </c>
      <c r="U3" s="334" t="s">
        <v>44</v>
      </c>
      <c r="V3" s="23" t="s">
        <v>394</v>
      </c>
    </row>
    <row r="4" spans="1:22" ht="15.75" thickBot="1" x14ac:dyDescent="0.3">
      <c r="A4" s="335"/>
      <c r="B4" s="335"/>
      <c r="C4" s="335"/>
      <c r="D4" s="335"/>
      <c r="E4" s="335"/>
      <c r="F4" s="190" t="s">
        <v>365</v>
      </c>
      <c r="G4" s="335"/>
      <c r="H4" s="335"/>
      <c r="I4" s="335"/>
      <c r="J4" s="190" t="s">
        <v>365</v>
      </c>
      <c r="K4" s="335"/>
      <c r="L4" s="335"/>
      <c r="M4" s="335"/>
      <c r="N4" s="190" t="s">
        <v>365</v>
      </c>
      <c r="O4" s="335"/>
      <c r="P4" s="335"/>
      <c r="Q4" s="335"/>
      <c r="R4" s="190" t="s">
        <v>365</v>
      </c>
      <c r="S4" s="335"/>
      <c r="T4" s="335"/>
      <c r="U4" s="335"/>
      <c r="V4" s="190" t="s">
        <v>365</v>
      </c>
    </row>
    <row r="5" spans="1:22" ht="15.75" thickBot="1" x14ac:dyDescent="0.3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  <c r="L5" s="26">
        <v>12</v>
      </c>
      <c r="M5" s="26">
        <v>13</v>
      </c>
      <c r="N5" s="26">
        <v>14</v>
      </c>
      <c r="O5" s="26">
        <v>15</v>
      </c>
      <c r="P5" s="26">
        <v>16</v>
      </c>
      <c r="Q5" s="26">
        <v>17</v>
      </c>
      <c r="R5" s="26">
        <v>18</v>
      </c>
      <c r="S5" s="26">
        <v>19</v>
      </c>
      <c r="T5" s="26">
        <v>20</v>
      </c>
      <c r="U5" s="26">
        <v>21</v>
      </c>
      <c r="V5" s="26">
        <v>22</v>
      </c>
    </row>
    <row r="6" spans="1:22" ht="35.450000000000003" customHeight="1" thickBot="1" x14ac:dyDescent="0.3">
      <c r="A6" s="27">
        <v>1</v>
      </c>
      <c r="B6" s="39" t="s">
        <v>336</v>
      </c>
      <c r="C6" s="188" t="s">
        <v>23</v>
      </c>
      <c r="D6" s="188" t="s">
        <v>23</v>
      </c>
      <c r="E6" s="188" t="s">
        <v>23</v>
      </c>
      <c r="F6" s="188" t="s">
        <v>23</v>
      </c>
      <c r="G6" s="188" t="s">
        <v>23</v>
      </c>
      <c r="H6" s="188" t="s">
        <v>23</v>
      </c>
      <c r="I6" s="188" t="s">
        <v>23</v>
      </c>
      <c r="J6" s="188" t="s">
        <v>23</v>
      </c>
      <c r="K6" s="188" t="s">
        <v>23</v>
      </c>
      <c r="L6" s="188" t="s">
        <v>23</v>
      </c>
      <c r="M6" s="188" t="s">
        <v>23</v>
      </c>
      <c r="N6" s="188" t="s">
        <v>23</v>
      </c>
      <c r="O6" s="188" t="s">
        <v>23</v>
      </c>
      <c r="P6" s="188" t="s">
        <v>23</v>
      </c>
      <c r="Q6" s="188" t="s">
        <v>23</v>
      </c>
      <c r="R6" s="188" t="s">
        <v>23</v>
      </c>
      <c r="S6" s="188" t="s">
        <v>23</v>
      </c>
      <c r="T6" s="188" t="s">
        <v>23</v>
      </c>
      <c r="U6" s="188" t="s">
        <v>23</v>
      </c>
      <c r="V6" s="188" t="s">
        <v>23</v>
      </c>
    </row>
    <row r="7" spans="1:22" ht="85.9" customHeight="1" thickBot="1" x14ac:dyDescent="0.3">
      <c r="A7" s="27">
        <v>2</v>
      </c>
      <c r="B7" s="39" t="s">
        <v>367</v>
      </c>
      <c r="C7" s="188" t="s">
        <v>23</v>
      </c>
      <c r="D7" s="188" t="s">
        <v>23</v>
      </c>
      <c r="E7" s="188" t="s">
        <v>23</v>
      </c>
      <c r="F7" s="188" t="s">
        <v>23</v>
      </c>
      <c r="G7" s="188" t="s">
        <v>23</v>
      </c>
      <c r="H7" s="188" t="s">
        <v>23</v>
      </c>
      <c r="I7" s="188" t="s">
        <v>23</v>
      </c>
      <c r="J7" s="188" t="s">
        <v>23</v>
      </c>
      <c r="K7" s="188" t="s">
        <v>23</v>
      </c>
      <c r="L7" s="188" t="s">
        <v>23</v>
      </c>
      <c r="M7" s="188" t="s">
        <v>23</v>
      </c>
      <c r="N7" s="188" t="s">
        <v>23</v>
      </c>
      <c r="O7" s="188" t="s">
        <v>23</v>
      </c>
      <c r="P7" s="188" t="s">
        <v>23</v>
      </c>
      <c r="Q7" s="188" t="s">
        <v>23</v>
      </c>
      <c r="R7" s="188" t="s">
        <v>23</v>
      </c>
      <c r="S7" s="188" t="s">
        <v>23</v>
      </c>
      <c r="T7" s="188" t="s">
        <v>23</v>
      </c>
      <c r="U7" s="188" t="s">
        <v>23</v>
      </c>
      <c r="V7" s="188" t="s">
        <v>23</v>
      </c>
    </row>
    <row r="8" spans="1:22" ht="79.900000000000006" customHeight="1" thickBot="1" x14ac:dyDescent="0.3">
      <c r="A8" s="27">
        <v>3</v>
      </c>
      <c r="B8" s="39" t="s">
        <v>338</v>
      </c>
      <c r="C8" s="188" t="s">
        <v>23</v>
      </c>
      <c r="D8" s="188" t="s">
        <v>23</v>
      </c>
      <c r="E8" s="188" t="s">
        <v>23</v>
      </c>
      <c r="F8" s="188" t="s">
        <v>23</v>
      </c>
      <c r="G8" s="188" t="s">
        <v>23</v>
      </c>
      <c r="H8" s="188" t="s">
        <v>23</v>
      </c>
      <c r="I8" s="188" t="s">
        <v>23</v>
      </c>
      <c r="J8" s="188" t="s">
        <v>23</v>
      </c>
      <c r="K8" s="109">
        <f>'Кап.інвест рік'!E10</f>
        <v>0</v>
      </c>
      <c r="L8" s="109">
        <f>'Кап.інвест рік'!F10</f>
        <v>4.4000000000000004</v>
      </c>
      <c r="M8" s="109">
        <f>L8-K8</f>
        <v>4.4000000000000004</v>
      </c>
      <c r="N8" s="109">
        <v>0</v>
      </c>
      <c r="O8" s="110" t="s">
        <v>23</v>
      </c>
      <c r="P8" s="110" t="s">
        <v>23</v>
      </c>
      <c r="Q8" s="110" t="s">
        <v>23</v>
      </c>
      <c r="R8" s="110" t="s">
        <v>23</v>
      </c>
      <c r="S8" s="109">
        <f>K8</f>
        <v>0</v>
      </c>
      <c r="T8" s="109">
        <f>L8</f>
        <v>4.4000000000000004</v>
      </c>
      <c r="U8" s="109">
        <f>M8</f>
        <v>4.4000000000000004</v>
      </c>
      <c r="V8" s="109">
        <f>N8</f>
        <v>0</v>
      </c>
    </row>
    <row r="9" spans="1:22" ht="108.75" thickBot="1" x14ac:dyDescent="0.3">
      <c r="A9" s="27">
        <v>4</v>
      </c>
      <c r="B9" s="39" t="s">
        <v>368</v>
      </c>
      <c r="C9" s="188" t="s">
        <v>23</v>
      </c>
      <c r="D9" s="188" t="s">
        <v>23</v>
      </c>
      <c r="E9" s="188" t="s">
        <v>23</v>
      </c>
      <c r="F9" s="188" t="s">
        <v>23</v>
      </c>
      <c r="G9" s="188" t="s">
        <v>23</v>
      </c>
      <c r="H9" s="188" t="s">
        <v>23</v>
      </c>
      <c r="I9" s="188" t="s">
        <v>23</v>
      </c>
      <c r="J9" s="188" t="s">
        <v>23</v>
      </c>
      <c r="K9" s="188" t="s">
        <v>23</v>
      </c>
      <c r="L9" s="188" t="s">
        <v>23</v>
      </c>
      <c r="M9" s="188" t="s">
        <v>23</v>
      </c>
      <c r="N9" s="188" t="s">
        <v>23</v>
      </c>
      <c r="O9" s="188" t="s">
        <v>23</v>
      </c>
      <c r="P9" s="188" t="s">
        <v>23</v>
      </c>
      <c r="Q9" s="188" t="s">
        <v>23</v>
      </c>
      <c r="R9" s="188" t="s">
        <v>23</v>
      </c>
      <c r="S9" s="188" t="s">
        <v>23</v>
      </c>
      <c r="T9" s="188" t="s">
        <v>23</v>
      </c>
      <c r="U9" s="188" t="s">
        <v>23</v>
      </c>
      <c r="V9" s="188" t="s">
        <v>23</v>
      </c>
    </row>
    <row r="10" spans="1:22" ht="96.75" thickBot="1" x14ac:dyDescent="0.3">
      <c r="A10" s="27">
        <v>5</v>
      </c>
      <c r="B10" s="39" t="s">
        <v>369</v>
      </c>
      <c r="C10" s="188" t="s">
        <v>23</v>
      </c>
      <c r="D10" s="188" t="s">
        <v>23</v>
      </c>
      <c r="E10" s="188" t="s">
        <v>23</v>
      </c>
      <c r="F10" s="188" t="s">
        <v>23</v>
      </c>
      <c r="G10" s="188" t="s">
        <v>23</v>
      </c>
      <c r="H10" s="188" t="s">
        <v>23</v>
      </c>
      <c r="I10" s="188" t="s">
        <v>23</v>
      </c>
      <c r="J10" s="188" t="s">
        <v>23</v>
      </c>
      <c r="K10" s="188" t="s">
        <v>23</v>
      </c>
      <c r="L10" s="188" t="s">
        <v>23</v>
      </c>
      <c r="M10" s="188" t="s">
        <v>23</v>
      </c>
      <c r="N10" s="188" t="s">
        <v>23</v>
      </c>
      <c r="O10" s="188" t="s">
        <v>23</v>
      </c>
      <c r="P10" s="188" t="s">
        <v>23</v>
      </c>
      <c r="Q10" s="188" t="s">
        <v>23</v>
      </c>
      <c r="R10" s="188" t="s">
        <v>23</v>
      </c>
      <c r="S10" s="188" t="s">
        <v>23</v>
      </c>
      <c r="T10" s="188" t="s">
        <v>23</v>
      </c>
      <c r="U10" s="188" t="s">
        <v>23</v>
      </c>
      <c r="V10" s="188" t="s">
        <v>23</v>
      </c>
    </row>
    <row r="11" spans="1:22" ht="24.75" thickBot="1" x14ac:dyDescent="0.3">
      <c r="A11" s="27">
        <v>6</v>
      </c>
      <c r="B11" s="39" t="s">
        <v>341</v>
      </c>
      <c r="C11" s="188" t="s">
        <v>23</v>
      </c>
      <c r="D11" s="188" t="s">
        <v>23</v>
      </c>
      <c r="E11" s="188" t="s">
        <v>23</v>
      </c>
      <c r="F11" s="188" t="s">
        <v>23</v>
      </c>
      <c r="G11" s="188"/>
      <c r="H11" s="188"/>
      <c r="I11" s="188" t="s">
        <v>23</v>
      </c>
      <c r="J11" s="188" t="s">
        <v>23</v>
      </c>
      <c r="K11" s="188" t="s">
        <v>23</v>
      </c>
      <c r="L11" s="188" t="s">
        <v>23</v>
      </c>
      <c r="M11" s="188" t="s">
        <v>23</v>
      </c>
      <c r="N11" s="188" t="s">
        <v>23</v>
      </c>
      <c r="O11" s="188" t="s">
        <v>23</v>
      </c>
      <c r="P11" s="188" t="s">
        <v>23</v>
      </c>
      <c r="Q11" s="188" t="s">
        <v>23</v>
      </c>
      <c r="R11" s="188" t="s">
        <v>23</v>
      </c>
      <c r="S11" s="188" t="s">
        <v>23</v>
      </c>
      <c r="T11" s="188" t="s">
        <v>23</v>
      </c>
      <c r="U11" s="188" t="s">
        <v>23</v>
      </c>
      <c r="V11" s="188" t="s">
        <v>23</v>
      </c>
    </row>
    <row r="12" spans="1:22" ht="15.75" thickBot="1" x14ac:dyDescent="0.3">
      <c r="A12" s="339" t="s">
        <v>136</v>
      </c>
      <c r="B12" s="340"/>
      <c r="C12" s="188" t="s">
        <v>23</v>
      </c>
      <c r="D12" s="188" t="s">
        <v>23</v>
      </c>
      <c r="E12" s="188" t="s">
        <v>23</v>
      </c>
      <c r="F12" s="188" t="s">
        <v>23</v>
      </c>
      <c r="G12" s="188" t="s">
        <v>23</v>
      </c>
      <c r="H12" s="188" t="s">
        <v>23</v>
      </c>
      <c r="I12" s="188" t="s">
        <v>23</v>
      </c>
      <c r="J12" s="188" t="s">
        <v>23</v>
      </c>
      <c r="K12" s="109">
        <f>K8</f>
        <v>0</v>
      </c>
      <c r="L12" s="109">
        <f t="shared" ref="L12:N12" si="0">L8</f>
        <v>4.4000000000000004</v>
      </c>
      <c r="M12" s="109">
        <f t="shared" si="0"/>
        <v>4.4000000000000004</v>
      </c>
      <c r="N12" s="109">
        <f t="shared" si="0"/>
        <v>0</v>
      </c>
      <c r="O12" s="110" t="s">
        <v>23</v>
      </c>
      <c r="P12" s="110" t="s">
        <v>23</v>
      </c>
      <c r="Q12" s="110" t="s">
        <v>23</v>
      </c>
      <c r="R12" s="110" t="s">
        <v>23</v>
      </c>
      <c r="S12" s="109">
        <f>S8</f>
        <v>0</v>
      </c>
      <c r="T12" s="109">
        <f t="shared" ref="T12:V12" si="1">T8</f>
        <v>4.4000000000000004</v>
      </c>
      <c r="U12" s="109">
        <f t="shared" si="1"/>
        <v>4.4000000000000004</v>
      </c>
      <c r="V12" s="109">
        <f t="shared" si="1"/>
        <v>0</v>
      </c>
    </row>
    <row r="13" spans="1:22" ht="15.75" thickBot="1" x14ac:dyDescent="0.3">
      <c r="A13" s="341" t="s">
        <v>370</v>
      </c>
      <c r="B13" s="342"/>
      <c r="C13" s="188" t="s">
        <v>23</v>
      </c>
      <c r="D13" s="188" t="s">
        <v>23</v>
      </c>
      <c r="E13" s="188" t="s">
        <v>23</v>
      </c>
      <c r="F13" s="188" t="s">
        <v>23</v>
      </c>
      <c r="G13" s="188" t="s">
        <v>23</v>
      </c>
      <c r="H13" s="188" t="s">
        <v>23</v>
      </c>
      <c r="I13" s="188" t="s">
        <v>23</v>
      </c>
      <c r="J13" s="188" t="s">
        <v>23</v>
      </c>
      <c r="K13" s="110">
        <v>0</v>
      </c>
      <c r="L13" s="110">
        <f>L12/T12*100</f>
        <v>100</v>
      </c>
      <c r="M13" s="110" t="s">
        <v>23</v>
      </c>
      <c r="N13" s="110" t="s">
        <v>23</v>
      </c>
      <c r="O13" s="110" t="s">
        <v>23</v>
      </c>
      <c r="P13" s="110" t="s">
        <v>23</v>
      </c>
      <c r="Q13" s="110" t="s">
        <v>23</v>
      </c>
      <c r="R13" s="110" t="s">
        <v>23</v>
      </c>
      <c r="S13" s="110">
        <f>K13</f>
        <v>0</v>
      </c>
      <c r="T13" s="110">
        <f>L13</f>
        <v>100</v>
      </c>
      <c r="U13" s="110" t="s">
        <v>23</v>
      </c>
      <c r="V13" s="110" t="s">
        <v>23</v>
      </c>
    </row>
    <row r="14" spans="1:22" x14ac:dyDescent="0.25">
      <c r="A14" s="40"/>
      <c r="B14" s="40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</row>
    <row r="15" spans="1:22" x14ac:dyDescent="0.25">
      <c r="A15" s="40"/>
      <c r="B15" s="40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</row>
  </sheetData>
  <sheetProtection algorithmName="SHA-512" hashValue="o1v2yz1Z47wRQmUe0/KRj8r5SR6BRSIFe6EYiqfAn0RZJjyh5TEmiaOfYnnVqo+j2JodonuJ5yCNyH4VBWC5xw==" saltValue="oUFeSqF38zz6cnEHgV/pHg==" spinCount="100000" sheet="1" objects="1" scenarios="1"/>
  <mergeCells count="24">
    <mergeCell ref="K2:N2"/>
    <mergeCell ref="S3:S4"/>
    <mergeCell ref="T3:T4"/>
    <mergeCell ref="O2:R2"/>
    <mergeCell ref="O3:O4"/>
    <mergeCell ref="P3:P4"/>
    <mergeCell ref="L3:L4"/>
    <mergeCell ref="M3:M4"/>
    <mergeCell ref="U3:U4"/>
    <mergeCell ref="A12:B12"/>
    <mergeCell ref="A13:B13"/>
    <mergeCell ref="A2:A4"/>
    <mergeCell ref="B2:B4"/>
    <mergeCell ref="Q3:Q4"/>
    <mergeCell ref="S2:V2"/>
    <mergeCell ref="C3:C4"/>
    <mergeCell ref="D3:D4"/>
    <mergeCell ref="E3:E4"/>
    <mergeCell ref="G3:G4"/>
    <mergeCell ref="H3:H4"/>
    <mergeCell ref="I3:I4"/>
    <mergeCell ref="K3:K4"/>
    <mergeCell ref="C2:F2"/>
    <mergeCell ref="G2:J2"/>
  </mergeCells>
  <pageMargins left="0.11811023622047245" right="0.11811023622047245" top="0.15748031496062992" bottom="0.15748031496062992" header="0" footer="0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4"/>
  <sheetViews>
    <sheetView workbookViewId="0">
      <selection activeCell="K9" sqref="K9"/>
    </sheetView>
  </sheetViews>
  <sheetFormatPr defaultRowHeight="15" x14ac:dyDescent="0.25"/>
  <cols>
    <col min="1" max="1" width="5.140625" customWidth="1"/>
    <col min="2" max="2" width="12.28515625" customWidth="1"/>
    <col min="3" max="3" width="9.85546875" customWidth="1"/>
    <col min="4" max="4" width="9.28515625" customWidth="1"/>
    <col min="5" max="5" width="9.7109375" customWidth="1"/>
    <col min="6" max="6" width="11.42578125" customWidth="1"/>
    <col min="7" max="7" width="9.7109375" customWidth="1"/>
    <col min="8" max="8" width="9.85546875" customWidth="1"/>
    <col min="9" max="9" width="8.7109375" customWidth="1"/>
    <col min="10" max="10" width="8.28515625" customWidth="1"/>
    <col min="11" max="11" width="10.28515625" customWidth="1"/>
    <col min="12" max="12" width="13.28515625" customWidth="1"/>
    <col min="13" max="13" width="21.42578125" customWidth="1"/>
    <col min="14" max="14" width="6.28515625" customWidth="1"/>
    <col min="15" max="15" width="5.140625" customWidth="1"/>
    <col min="16" max="16" width="5.7109375" customWidth="1"/>
    <col min="17" max="17" width="6.140625" customWidth="1"/>
    <col min="18" max="19" width="6.5703125" customWidth="1"/>
    <col min="20" max="20" width="7" customWidth="1"/>
    <col min="21" max="21" width="8.5703125" bestFit="1" customWidth="1"/>
  </cols>
  <sheetData>
    <row r="3" spans="1:13" ht="15.75" thickBot="1" x14ac:dyDescent="0.3"/>
    <row r="4" spans="1:13" ht="36" customHeight="1" thickBot="1" x14ac:dyDescent="0.3">
      <c r="A4" s="183" t="s">
        <v>413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60"/>
    </row>
    <row r="5" spans="1:13" ht="18" customHeight="1" x14ac:dyDescent="0.25">
      <c r="A5" s="349" t="s">
        <v>357</v>
      </c>
      <c r="B5" s="343" t="s">
        <v>358</v>
      </c>
      <c r="C5" s="343" t="s">
        <v>371</v>
      </c>
      <c r="D5" s="343" t="s">
        <v>372</v>
      </c>
      <c r="E5" s="23"/>
      <c r="F5" s="343" t="s">
        <v>373</v>
      </c>
      <c r="G5" s="350" t="s">
        <v>39</v>
      </c>
      <c r="H5" s="351"/>
      <c r="I5" s="351"/>
      <c r="J5" s="351"/>
      <c r="K5" s="351"/>
      <c r="L5" s="345" t="s">
        <v>397</v>
      </c>
      <c r="M5" s="345" t="s">
        <v>399</v>
      </c>
    </row>
    <row r="6" spans="1:13" ht="7.15" customHeight="1" thickBot="1" x14ac:dyDescent="0.3">
      <c r="A6" s="349"/>
      <c r="B6" s="343"/>
      <c r="C6" s="343"/>
      <c r="D6" s="343"/>
      <c r="E6" s="42"/>
      <c r="F6" s="343"/>
      <c r="G6" s="336"/>
      <c r="H6" s="337"/>
      <c r="I6" s="337"/>
      <c r="J6" s="337"/>
      <c r="K6" s="337"/>
      <c r="L6" s="346"/>
      <c r="M6" s="346"/>
    </row>
    <row r="7" spans="1:13" ht="30.6" customHeight="1" thickBot="1" x14ac:dyDescent="0.3">
      <c r="A7" s="349"/>
      <c r="B7" s="343"/>
      <c r="C7" s="343"/>
      <c r="D7" s="343"/>
      <c r="E7" s="23"/>
      <c r="F7" s="343"/>
      <c r="G7" s="334" t="s">
        <v>374</v>
      </c>
      <c r="H7" s="23"/>
      <c r="I7" s="352" t="s">
        <v>375</v>
      </c>
      <c r="J7" s="353"/>
      <c r="K7" s="353"/>
      <c r="L7" s="346"/>
      <c r="M7" s="346"/>
    </row>
    <row r="8" spans="1:13" ht="157.9" customHeight="1" thickBot="1" x14ac:dyDescent="0.3">
      <c r="A8" s="333"/>
      <c r="B8" s="335"/>
      <c r="C8" s="335"/>
      <c r="D8" s="336"/>
      <c r="E8" s="49" t="s">
        <v>396</v>
      </c>
      <c r="F8" s="338"/>
      <c r="G8" s="335"/>
      <c r="H8" s="190" t="s">
        <v>398</v>
      </c>
      <c r="I8" s="190" t="s">
        <v>400</v>
      </c>
      <c r="J8" s="190" t="s">
        <v>376</v>
      </c>
      <c r="K8" s="189" t="s">
        <v>377</v>
      </c>
      <c r="L8" s="347"/>
      <c r="M8" s="347"/>
    </row>
    <row r="9" spans="1:13" ht="15.75" thickBot="1" x14ac:dyDescent="0.3">
      <c r="A9" s="25">
        <v>1</v>
      </c>
      <c r="B9" s="26">
        <v>2</v>
      </c>
      <c r="C9" s="26">
        <v>3</v>
      </c>
      <c r="D9" s="26">
        <v>4</v>
      </c>
      <c r="E9" s="26">
        <v>5</v>
      </c>
      <c r="F9" s="26">
        <v>6</v>
      </c>
      <c r="G9" s="26">
        <v>7</v>
      </c>
      <c r="H9" s="26">
        <v>8</v>
      </c>
      <c r="I9" s="26">
        <v>9</v>
      </c>
      <c r="J9" s="26">
        <v>10</v>
      </c>
      <c r="K9" s="44">
        <v>11</v>
      </c>
      <c r="L9" s="50">
        <v>12</v>
      </c>
      <c r="M9" s="51">
        <v>13</v>
      </c>
    </row>
    <row r="10" spans="1:13" ht="15.75" thickBot="1" x14ac:dyDescent="0.3">
      <c r="A10" s="27" t="s">
        <v>23</v>
      </c>
      <c r="B10" s="188" t="s">
        <v>23</v>
      </c>
      <c r="C10" s="188" t="s">
        <v>23</v>
      </c>
      <c r="D10" s="188" t="s">
        <v>23</v>
      </c>
      <c r="E10" s="188" t="s">
        <v>23</v>
      </c>
      <c r="F10" s="188" t="s">
        <v>23</v>
      </c>
      <c r="G10" s="188" t="s">
        <v>23</v>
      </c>
      <c r="H10" s="188" t="s">
        <v>23</v>
      </c>
      <c r="I10" s="188" t="s">
        <v>23</v>
      </c>
      <c r="J10" s="188" t="s">
        <v>23</v>
      </c>
      <c r="K10" s="187" t="s">
        <v>23</v>
      </c>
      <c r="L10" s="45" t="s">
        <v>23</v>
      </c>
      <c r="M10" s="46" t="s">
        <v>23</v>
      </c>
    </row>
    <row r="11" spans="1:13" ht="15" customHeight="1" thickBot="1" x14ac:dyDescent="0.3">
      <c r="A11" s="339" t="s">
        <v>136</v>
      </c>
      <c r="B11" s="348"/>
      <c r="C11" s="340"/>
      <c r="D11" s="188" t="s">
        <v>23</v>
      </c>
      <c r="E11" s="188" t="s">
        <v>23</v>
      </c>
      <c r="F11" s="188" t="s">
        <v>23</v>
      </c>
      <c r="G11" s="188" t="s">
        <v>23</v>
      </c>
      <c r="H11" s="188" t="s">
        <v>23</v>
      </c>
      <c r="I11" s="188" t="s">
        <v>23</v>
      </c>
      <c r="J11" s="188" t="s">
        <v>23</v>
      </c>
      <c r="K11" s="187" t="s">
        <v>23</v>
      </c>
      <c r="L11" s="47" t="s">
        <v>23</v>
      </c>
      <c r="M11" s="48" t="s">
        <v>23</v>
      </c>
    </row>
    <row r="12" spans="1:13" ht="15.75" x14ac:dyDescent="0.25">
      <c r="A12" s="20"/>
    </row>
    <row r="13" spans="1:13" ht="73.150000000000006" customHeight="1" x14ac:dyDescent="0.25">
      <c r="A13" s="344" t="s">
        <v>115</v>
      </c>
      <c r="B13" s="344"/>
      <c r="C13" s="31"/>
      <c r="D13" s="260" t="s">
        <v>116</v>
      </c>
      <c r="E13" s="260"/>
      <c r="F13" s="31"/>
      <c r="G13" s="259" t="s">
        <v>117</v>
      </c>
      <c r="H13" s="259"/>
      <c r="I13" s="259"/>
      <c r="J13" s="178"/>
      <c r="K13" s="178"/>
      <c r="L13" s="260" t="s">
        <v>401</v>
      </c>
      <c r="M13" s="260"/>
    </row>
    <row r="14" spans="1:13" ht="18.75" x14ac:dyDescent="0.3">
      <c r="A14" s="30" t="s">
        <v>378</v>
      </c>
    </row>
  </sheetData>
  <sheetProtection password="CC19" sheet="1" objects="1" scenarios="1"/>
  <mergeCells count="15">
    <mergeCell ref="A13:B13"/>
    <mergeCell ref="D13:E13"/>
    <mergeCell ref="G13:I13"/>
    <mergeCell ref="L13:M13"/>
    <mergeCell ref="A5:A8"/>
    <mergeCell ref="B5:B8"/>
    <mergeCell ref="C5:C8"/>
    <mergeCell ref="D5:D8"/>
    <mergeCell ref="F5:F8"/>
    <mergeCell ref="G5:K6"/>
    <mergeCell ref="L5:L8"/>
    <mergeCell ref="M5:M8"/>
    <mergeCell ref="G7:G8"/>
    <mergeCell ref="I7:K7"/>
    <mergeCell ref="A11:C11"/>
  </mergeCells>
  <pageMargins left="0.31496062992125984" right="0.11811023622047245" top="0.15748031496062992" bottom="0.15748031496062992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5"/>
  <sheetViews>
    <sheetView workbookViewId="0">
      <pane ySplit="5" topLeftCell="A18" activePane="bottomLeft" state="frozenSplit"/>
      <selection pane="bottomLeft" activeCell="K19" sqref="K19"/>
    </sheetView>
  </sheetViews>
  <sheetFormatPr defaultRowHeight="15" x14ac:dyDescent="0.25"/>
  <cols>
    <col min="1" max="1" width="42.140625" customWidth="1"/>
    <col min="2" max="2" width="12.28515625" customWidth="1"/>
    <col min="3" max="3" width="11.7109375" customWidth="1"/>
    <col min="4" max="4" width="12.7109375" customWidth="1"/>
    <col min="5" max="5" width="13.42578125" customWidth="1"/>
    <col min="6" max="6" width="12.5703125" customWidth="1"/>
    <col min="7" max="7" width="13.140625" customWidth="1"/>
    <col min="8" max="8" width="14.7109375" customWidth="1"/>
  </cols>
  <sheetData>
    <row r="1" spans="1:8" ht="15.75" x14ac:dyDescent="0.25">
      <c r="A1" s="239" t="s">
        <v>35</v>
      </c>
      <c r="B1" s="239"/>
      <c r="C1" s="239"/>
      <c r="D1" s="239"/>
      <c r="E1" s="239"/>
      <c r="F1" s="239"/>
      <c r="G1" s="239"/>
      <c r="H1" s="239"/>
    </row>
    <row r="2" spans="1:8" ht="30.6" customHeight="1" x14ac:dyDescent="0.3">
      <c r="A2" s="240" t="s">
        <v>381</v>
      </c>
      <c r="B2" s="240"/>
      <c r="C2" s="240"/>
      <c r="D2" s="240"/>
      <c r="E2" s="240"/>
      <c r="F2" s="240"/>
      <c r="G2" s="240"/>
      <c r="H2" s="240"/>
    </row>
    <row r="3" spans="1:8" ht="45" customHeight="1" thickBot="1" x14ac:dyDescent="0.3">
      <c r="A3" s="241" t="s">
        <v>414</v>
      </c>
      <c r="B3" s="241"/>
      <c r="C3" s="241"/>
      <c r="D3" s="241"/>
      <c r="E3" s="241"/>
      <c r="F3" s="241"/>
      <c r="G3" s="241"/>
      <c r="H3" s="241"/>
    </row>
    <row r="4" spans="1:8" ht="48.6" customHeight="1" thickBot="1" x14ac:dyDescent="0.3">
      <c r="A4" s="242" t="s">
        <v>36</v>
      </c>
      <c r="B4" s="10" t="s">
        <v>1</v>
      </c>
      <c r="C4" s="224" t="s">
        <v>38</v>
      </c>
      <c r="D4" s="225"/>
      <c r="E4" s="224" t="s">
        <v>415</v>
      </c>
      <c r="F4" s="244"/>
      <c r="G4" s="244"/>
      <c r="H4" s="225"/>
    </row>
    <row r="5" spans="1:8" ht="32.25" thickBot="1" x14ac:dyDescent="0.3">
      <c r="A5" s="243"/>
      <c r="B5" s="5" t="s">
        <v>37</v>
      </c>
      <c r="C5" s="5" t="s">
        <v>379</v>
      </c>
      <c r="D5" s="5" t="s">
        <v>41</v>
      </c>
      <c r="E5" s="5" t="s">
        <v>42</v>
      </c>
      <c r="F5" s="5" t="s">
        <v>43</v>
      </c>
      <c r="G5" s="5" t="s">
        <v>44</v>
      </c>
      <c r="H5" s="5" t="s">
        <v>380</v>
      </c>
    </row>
    <row r="6" spans="1:8" ht="16.5" thickBot="1" x14ac:dyDescent="0.3">
      <c r="A6" s="3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</row>
    <row r="7" spans="1:8" ht="16.5" thickBot="1" x14ac:dyDescent="0.3">
      <c r="A7" s="233" t="s">
        <v>46</v>
      </c>
      <c r="B7" s="234"/>
      <c r="C7" s="234"/>
      <c r="D7" s="234"/>
      <c r="E7" s="234"/>
      <c r="F7" s="234"/>
      <c r="G7" s="234"/>
      <c r="H7" s="235"/>
    </row>
    <row r="8" spans="1:8" ht="35.450000000000003" customHeight="1" thickBot="1" x14ac:dyDescent="0.3">
      <c r="A8" s="75" t="s">
        <v>47</v>
      </c>
      <c r="B8" s="63">
        <v>1000</v>
      </c>
      <c r="C8" s="62">
        <f>'Таб.3 фін.рез.4 кв.'!C8</f>
        <v>3705.5</v>
      </c>
      <c r="D8" s="62">
        <f>'Таб.3 фін.рез.4 кв.'!D8</f>
        <v>3948.7</v>
      </c>
      <c r="E8" s="63">
        <f>'Таб.3 фін.рез.4 кв.'!E8</f>
        <v>974.7</v>
      </c>
      <c r="F8" s="62">
        <f>'Таб.3 фін.рез.4 кв.'!F8</f>
        <v>974.6</v>
      </c>
      <c r="G8" s="63">
        <f>'Таб.3 фін.рез.4 кв.'!G8</f>
        <v>-0.10000000000002274</v>
      </c>
      <c r="H8" s="76">
        <f>'Таб.3 фін.рез.4 кв.'!H8</f>
        <v>99.989740432953724</v>
      </c>
    </row>
    <row r="9" spans="1:8" ht="36.6" customHeight="1" thickBot="1" x14ac:dyDescent="0.3">
      <c r="A9" s="77" t="s">
        <v>48</v>
      </c>
      <c r="B9" s="60">
        <v>1010</v>
      </c>
      <c r="C9" s="61">
        <f>'Таб.3 фін.рез.4 кв.'!C9</f>
        <v>3502.5000000000005</v>
      </c>
      <c r="D9" s="61">
        <f>'Таб.3 фін.рез.4 кв.'!D9</f>
        <v>3702.3</v>
      </c>
      <c r="E9" s="60">
        <f>'Таб.3 фін.рез.4 кв.'!E9</f>
        <v>942.30000000000018</v>
      </c>
      <c r="F9" s="61">
        <f>'Таб.3 фін.рез.4 кв.'!F9</f>
        <v>943.1</v>
      </c>
      <c r="G9" s="60">
        <f>'Таб.3 фін.рез.4 кв.'!G9</f>
        <v>0.80000000000003624</v>
      </c>
      <c r="H9" s="61">
        <f>'Таб.3 фін.рез.4 кв.'!H9</f>
        <v>100.08489865223389</v>
      </c>
    </row>
    <row r="10" spans="1:8" ht="31.9" customHeight="1" thickBot="1" x14ac:dyDescent="0.3">
      <c r="A10" s="75" t="s">
        <v>49</v>
      </c>
      <c r="B10" s="63">
        <v>1020</v>
      </c>
      <c r="C10" s="62">
        <f>'Таб.3 фін.рез.4 кв.'!C20</f>
        <v>202.99999999999955</v>
      </c>
      <c r="D10" s="62">
        <f>'Таб.3 фін.рез.4 кв.'!D20</f>
        <v>246.39999999999964</v>
      </c>
      <c r="E10" s="63">
        <f>'Таб.3 фін.рез.4 кв.'!E20</f>
        <v>32.399999999999864</v>
      </c>
      <c r="F10" s="62">
        <f>'Таб.3 фін.рез.4 кв.'!F20</f>
        <v>31.5</v>
      </c>
      <c r="G10" s="63">
        <f>'Таб.3 фін.рез.4 кв.'!G20</f>
        <v>-0.90000000000005898</v>
      </c>
      <c r="H10" s="62">
        <f>'Таб.3 фін.рез.4 кв.'!H20</f>
        <v>97.222222222222626</v>
      </c>
    </row>
    <row r="11" spans="1:8" ht="16.5" thickBot="1" x14ac:dyDescent="0.3">
      <c r="A11" s="75" t="s">
        <v>50</v>
      </c>
      <c r="B11" s="63">
        <v>1310</v>
      </c>
      <c r="C11" s="62">
        <f>'Таб.3 фін.рез.4 кв.'!C94</f>
        <v>216.59999999999957</v>
      </c>
      <c r="D11" s="62">
        <f>'Таб.3 фін.рез.4 кв.'!D94</f>
        <v>223.69999999999965</v>
      </c>
      <c r="E11" s="76">
        <f>'Таб.3 фін.рез.4 кв.'!E94</f>
        <v>31.099999999999866</v>
      </c>
      <c r="F11" s="62">
        <f>'Таб.3 фін.рез.4 кв.'!F94</f>
        <v>33.700000000000003</v>
      </c>
      <c r="G11" s="63">
        <f>'Таб.3 фін.рез.4 кв.'!G94</f>
        <v>2.5999999999999392</v>
      </c>
      <c r="H11" s="62">
        <f>'Таб.3 фін.рез.4 кв.'!H94</f>
        <v>108.36012861736381</v>
      </c>
    </row>
    <row r="12" spans="1:8" ht="30" customHeight="1" thickBot="1" x14ac:dyDescent="0.3">
      <c r="A12" s="75" t="s">
        <v>51</v>
      </c>
      <c r="B12" s="63">
        <v>1200</v>
      </c>
      <c r="C12" s="62">
        <f>'Таб.3 фін.рез.4 кв.'!C81</f>
        <v>16.399999999999551</v>
      </c>
      <c r="D12" s="62">
        <f>'Таб.3 фін.рез.4 кв.'!D81</f>
        <v>102.29999999999964</v>
      </c>
      <c r="E12" s="63">
        <f>'Таб.3 фін.рез.4 кв.'!E81</f>
        <v>0.79999999999986349</v>
      </c>
      <c r="F12" s="62">
        <f>'Таб.3 фін.рез.4 кв.'!F81</f>
        <v>-11.899999999999999</v>
      </c>
      <c r="G12" s="62">
        <f>'Таб.3 фін.рез.4 кв.'!G81</f>
        <v>-12.700000000000056</v>
      </c>
      <c r="H12" s="62">
        <f>'Таб.3 фін.рез.4 кв.'!H81</f>
        <v>0</v>
      </c>
    </row>
    <row r="13" spans="1:8" ht="16.5" thickBot="1" x14ac:dyDescent="0.3">
      <c r="A13" s="236" t="s">
        <v>52</v>
      </c>
      <c r="B13" s="237"/>
      <c r="C13" s="237"/>
      <c r="D13" s="237"/>
      <c r="E13" s="237"/>
      <c r="F13" s="237"/>
      <c r="G13" s="237"/>
      <c r="H13" s="238"/>
    </row>
    <row r="14" spans="1:8" ht="28.15" customHeight="1" thickBot="1" x14ac:dyDescent="0.3">
      <c r="A14" s="77" t="s">
        <v>53</v>
      </c>
      <c r="B14" s="60">
        <v>2111</v>
      </c>
      <c r="C14" s="61">
        <f>'Розр.з бюдж.4 кв'!C24</f>
        <v>1</v>
      </c>
      <c r="D14" s="61">
        <f>'Розр.з бюдж.4 кв'!D24</f>
        <v>4.2</v>
      </c>
      <c r="E14" s="61">
        <f>'Розр.з бюдж.4 кв'!E24</f>
        <v>0</v>
      </c>
      <c r="F14" s="61">
        <f>'Розр.з бюдж.4 кв'!F24</f>
        <v>0.4</v>
      </c>
      <c r="G14" s="61">
        <f>'Розр.з бюдж.4 кв'!G24</f>
        <v>0.4</v>
      </c>
      <c r="H14" s="61">
        <v>0</v>
      </c>
    </row>
    <row r="15" spans="1:8" ht="54" customHeight="1" thickBot="1" x14ac:dyDescent="0.3">
      <c r="A15" s="77" t="s">
        <v>54</v>
      </c>
      <c r="B15" s="60">
        <v>2112</v>
      </c>
      <c r="C15" s="61">
        <f>'Розр.з бюдж.4 кв'!C25</f>
        <v>603.20000000000005</v>
      </c>
      <c r="D15" s="61">
        <f>'Розр.з бюдж.4 кв'!D25</f>
        <v>633.79999999999995</v>
      </c>
      <c r="E15" s="61">
        <f>'Розр.з бюдж.4 кв'!E25</f>
        <v>165.9</v>
      </c>
      <c r="F15" s="61">
        <f>'Розр.з бюдж.4 кв'!F25</f>
        <v>155.5</v>
      </c>
      <c r="G15" s="61">
        <f>'Розр.з бюдж.4 кв'!G25</f>
        <v>-10.400000000000006</v>
      </c>
      <c r="H15" s="61">
        <f>'Розр.з бюдж.4 кв'!H25</f>
        <v>93.731163351416512</v>
      </c>
    </row>
    <row r="16" spans="1:8" ht="52.9" customHeight="1" thickBot="1" x14ac:dyDescent="0.3">
      <c r="A16" s="77" t="s">
        <v>55</v>
      </c>
      <c r="B16" s="60">
        <v>2113</v>
      </c>
      <c r="C16" s="60" t="s">
        <v>23</v>
      </c>
      <c r="D16" s="60" t="s">
        <v>23</v>
      </c>
      <c r="E16" s="60" t="s">
        <v>23</v>
      </c>
      <c r="F16" s="60" t="s">
        <v>23</v>
      </c>
      <c r="G16" s="60" t="s">
        <v>23</v>
      </c>
      <c r="H16" s="60" t="s">
        <v>23</v>
      </c>
    </row>
    <row r="17" spans="1:10" ht="52.15" customHeight="1" x14ac:dyDescent="0.25">
      <c r="A17" s="129" t="s">
        <v>56</v>
      </c>
      <c r="B17" s="131">
        <v>2115</v>
      </c>
      <c r="C17" s="134">
        <f>'Розр.з бюдж.4 кв'!C28</f>
        <v>0.7</v>
      </c>
      <c r="D17" s="134">
        <f>'Розр.з бюдж.4 кв'!D28</f>
        <v>3.9</v>
      </c>
      <c r="E17" s="134">
        <f>'Розр.з бюдж.4 кв'!E28</f>
        <v>0</v>
      </c>
      <c r="F17" s="134">
        <f>'Розр.з бюдж.4 кв'!F28</f>
        <v>2</v>
      </c>
      <c r="G17" s="134">
        <f>'Розр.з бюдж.4 кв'!G28</f>
        <v>2</v>
      </c>
      <c r="H17" s="134">
        <v>0</v>
      </c>
    </row>
    <row r="18" spans="1:10" ht="84" customHeight="1" thickBot="1" x14ac:dyDescent="0.3">
      <c r="A18" s="126" t="s">
        <v>57</v>
      </c>
      <c r="B18" s="128">
        <v>2131</v>
      </c>
      <c r="C18" s="128" t="s">
        <v>23</v>
      </c>
      <c r="D18" s="128" t="s">
        <v>23</v>
      </c>
      <c r="E18" s="128" t="s">
        <v>23</v>
      </c>
      <c r="F18" s="128" t="s">
        <v>23</v>
      </c>
      <c r="G18" s="128" t="s">
        <v>23</v>
      </c>
      <c r="H18" s="128" t="s">
        <v>23</v>
      </c>
    </row>
    <row r="19" spans="1:10" ht="27.6" customHeight="1" thickBot="1" x14ac:dyDescent="0.3">
      <c r="A19" s="75" t="s">
        <v>58</v>
      </c>
      <c r="B19" s="63">
        <v>2200</v>
      </c>
      <c r="C19" s="76">
        <f>'Розр.з бюдж.4 кв'!C48</f>
        <v>1504.7</v>
      </c>
      <c r="D19" s="62">
        <f>'Розр.з бюдж.4 кв'!D48</f>
        <v>1664.3999999999999</v>
      </c>
      <c r="E19" s="62">
        <f>'Розр.з бюдж.4 кв'!E48</f>
        <v>397.7</v>
      </c>
      <c r="F19" s="62">
        <f>'Розр.з бюдж.4 кв'!F48</f>
        <v>436.6</v>
      </c>
      <c r="G19" s="62">
        <f>'Розр.з бюдж.4 кв'!G48</f>
        <v>38.900000000000034</v>
      </c>
      <c r="H19" s="62">
        <f>'Розр.з бюдж.4 кв'!H48</f>
        <v>109.78124214231835</v>
      </c>
    </row>
    <row r="20" spans="1:10" ht="22.15" customHeight="1" thickBot="1" x14ac:dyDescent="0.3">
      <c r="A20" s="236" t="s">
        <v>59</v>
      </c>
      <c r="B20" s="237"/>
      <c r="C20" s="237"/>
      <c r="D20" s="237"/>
      <c r="E20" s="237"/>
      <c r="F20" s="237"/>
      <c r="G20" s="237"/>
      <c r="H20" s="238"/>
    </row>
    <row r="21" spans="1:10" ht="22.9" customHeight="1" thickBot="1" x14ac:dyDescent="0.3">
      <c r="A21" s="75" t="s">
        <v>60</v>
      </c>
      <c r="B21" s="63">
        <v>4000</v>
      </c>
      <c r="C21" s="62">
        <f>'Кап.інвест. 4 кв.'!C7</f>
        <v>3.5</v>
      </c>
      <c r="D21" s="62">
        <f>'Кап.інвест. 4 кв.'!D7</f>
        <v>4.4000000000000004</v>
      </c>
      <c r="E21" s="62">
        <f>'Кап.інвест. 4 кв.'!E7</f>
        <v>0</v>
      </c>
      <c r="F21" s="62">
        <f>'Кап.інвест. 4 кв.'!F7</f>
        <v>0.7</v>
      </c>
      <c r="G21" s="62">
        <f>'Кап.інвест. 4 кв.'!G7</f>
        <v>0.7</v>
      </c>
      <c r="H21" s="62">
        <v>0</v>
      </c>
    </row>
    <row r="22" spans="1:10" ht="30" customHeight="1" thickBot="1" x14ac:dyDescent="0.3">
      <c r="A22" s="236" t="s">
        <v>61</v>
      </c>
      <c r="B22" s="237"/>
      <c r="C22" s="237"/>
      <c r="D22" s="237"/>
      <c r="E22" s="237"/>
      <c r="F22" s="237"/>
      <c r="G22" s="237"/>
      <c r="H22" s="238"/>
    </row>
    <row r="23" spans="1:10" ht="66.599999999999994" customHeight="1" thickBot="1" x14ac:dyDescent="0.3">
      <c r="A23" s="77" t="s">
        <v>62</v>
      </c>
      <c r="B23" s="60">
        <v>5010</v>
      </c>
      <c r="C23" s="193">
        <f>C12/C8*100</f>
        <v>0.44258534610712591</v>
      </c>
      <c r="D23" s="78">
        <f>D12/D8*100</f>
        <v>2.5907260617418304</v>
      </c>
      <c r="E23" s="78">
        <f>E12/E8*100</f>
        <v>8.2076536370151165E-2</v>
      </c>
      <c r="F23" s="78">
        <f>F12/F8*100</f>
        <v>-1.2210137492304534</v>
      </c>
      <c r="G23" s="60" t="s">
        <v>63</v>
      </c>
      <c r="H23" s="60" t="s">
        <v>63</v>
      </c>
    </row>
    <row r="24" spans="1:10" ht="55.15" customHeight="1" thickBot="1" x14ac:dyDescent="0.3">
      <c r="A24" s="77" t="s">
        <v>64</v>
      </c>
      <c r="B24" s="60">
        <v>5020</v>
      </c>
      <c r="C24" s="79">
        <f>C12/C38*100</f>
        <v>0.54468763492641892</v>
      </c>
      <c r="D24" s="79">
        <f>D12/D38*100</f>
        <v>3.3356157683654395</v>
      </c>
      <c r="E24" s="79">
        <f>E12/E38*100</f>
        <v>2.6046753923287869E-2</v>
      </c>
      <c r="F24" s="79">
        <f>F12/D38*100</f>
        <v>-0.38801395545991063</v>
      </c>
      <c r="G24" s="60" t="s">
        <v>63</v>
      </c>
      <c r="H24" s="60" t="s">
        <v>63</v>
      </c>
      <c r="I24" s="52"/>
      <c r="J24" s="52"/>
    </row>
    <row r="25" spans="1:10" ht="55.9" customHeight="1" thickBot="1" x14ac:dyDescent="0.3">
      <c r="A25" s="77" t="s">
        <v>65</v>
      </c>
      <c r="B25" s="60">
        <v>5030</v>
      </c>
      <c r="C25" s="79">
        <f>C12/C46*100</f>
        <v>0.62215477996963398</v>
      </c>
      <c r="D25" s="79">
        <f>D12/D46*100</f>
        <v>3.7707335053446234</v>
      </c>
      <c r="E25" s="79">
        <f>E12/E46*100</f>
        <v>2.9154518950432341E-2</v>
      </c>
      <c r="F25" s="79">
        <f>F12/D46*100</f>
        <v>-0.43862882417987464</v>
      </c>
      <c r="G25" s="60" t="s">
        <v>63</v>
      </c>
      <c r="H25" s="60" t="s">
        <v>63</v>
      </c>
    </row>
    <row r="26" spans="1:10" ht="66" customHeight="1" thickBot="1" x14ac:dyDescent="0.3">
      <c r="A26" s="77" t="s">
        <v>66</v>
      </c>
      <c r="B26" s="60">
        <v>5040</v>
      </c>
      <c r="C26" s="79">
        <f>C11/C8*100</f>
        <v>5.8453649979759703</v>
      </c>
      <c r="D26" s="79">
        <f>D11/D8*100</f>
        <v>5.6651556208372291</v>
      </c>
      <c r="E26" s="79">
        <f>E11/E8*100</f>
        <v>3.1907253513901579</v>
      </c>
      <c r="F26" s="79">
        <f>F11/F8*100</f>
        <v>3.4578288528627135</v>
      </c>
      <c r="G26" s="60" t="s">
        <v>63</v>
      </c>
      <c r="H26" s="60" t="s">
        <v>63</v>
      </c>
    </row>
    <row r="27" spans="1:10" ht="67.900000000000006" customHeight="1" thickBot="1" x14ac:dyDescent="0.3">
      <c r="A27" s="77" t="s">
        <v>67</v>
      </c>
      <c r="B27" s="60">
        <v>5050</v>
      </c>
      <c r="C27" s="192">
        <f>C46/C40</f>
        <v>7.0312083222192587</v>
      </c>
      <c r="D27" s="79">
        <f>D46/D40</f>
        <v>7.6660073467081098</v>
      </c>
      <c r="E27" s="79">
        <f>E46/E40</f>
        <v>6.86</v>
      </c>
      <c r="F27" s="79">
        <f>D46/D40</f>
        <v>7.6660073467081098</v>
      </c>
      <c r="G27" s="60" t="s">
        <v>63</v>
      </c>
      <c r="H27" s="60" t="s">
        <v>63</v>
      </c>
    </row>
    <row r="28" spans="1:10" ht="58.15" customHeight="1" thickBot="1" x14ac:dyDescent="0.3">
      <c r="A28" s="77" t="s">
        <v>68</v>
      </c>
      <c r="B28" s="60">
        <v>5060</v>
      </c>
      <c r="C28" s="79">
        <f>C33/C32</f>
        <v>0.29527612806334902</v>
      </c>
      <c r="D28" s="79">
        <f>D33/D32</f>
        <v>0.3292890736827756</v>
      </c>
      <c r="E28" s="79">
        <f>E33/E32</f>
        <v>0.32790126823946542</v>
      </c>
      <c r="F28" s="79">
        <f>D33/D32</f>
        <v>0.3292890736827756</v>
      </c>
      <c r="G28" s="60" t="s">
        <v>63</v>
      </c>
      <c r="H28" s="60" t="s">
        <v>63</v>
      </c>
    </row>
    <row r="29" spans="1:10" ht="16.5" thickBot="1" x14ac:dyDescent="0.3">
      <c r="A29" s="236" t="s">
        <v>69</v>
      </c>
      <c r="B29" s="237"/>
      <c r="C29" s="237"/>
      <c r="D29" s="237"/>
      <c r="E29" s="237"/>
      <c r="F29" s="237"/>
      <c r="G29" s="237"/>
      <c r="H29" s="238"/>
    </row>
    <row r="30" spans="1:10" ht="28.15" customHeight="1" thickBot="1" x14ac:dyDescent="0.3">
      <c r="A30" s="77" t="s">
        <v>70</v>
      </c>
      <c r="B30" s="60">
        <v>6000</v>
      </c>
      <c r="C30" s="76">
        <f>C31</f>
        <v>2064.7000000000003</v>
      </c>
      <c r="D30" s="76">
        <f>D31</f>
        <v>1967.9999999999998</v>
      </c>
      <c r="E30" s="76">
        <f>E31</f>
        <v>1971.3999999999999</v>
      </c>
      <c r="F30" s="63" t="s">
        <v>63</v>
      </c>
      <c r="G30" s="76">
        <f t="shared" ref="G30:G36" si="0">D30-E30</f>
        <v>-3.4000000000000909</v>
      </c>
      <c r="H30" s="62">
        <f t="shared" ref="H30:H35" si="1">D30/E30*100</f>
        <v>99.827533732372927</v>
      </c>
    </row>
    <row r="31" spans="1:10" ht="25.9" customHeight="1" thickBot="1" x14ac:dyDescent="0.3">
      <c r="A31" s="77" t="s">
        <v>71</v>
      </c>
      <c r="B31" s="60">
        <v>6001</v>
      </c>
      <c r="C31" s="88">
        <f>C32-C33</f>
        <v>2064.7000000000003</v>
      </c>
      <c r="D31" s="88">
        <f>D32-D33</f>
        <v>1967.9999999999998</v>
      </c>
      <c r="E31" s="88">
        <f>E32-E33</f>
        <v>1971.3999999999999</v>
      </c>
      <c r="F31" s="60" t="s">
        <v>63</v>
      </c>
      <c r="G31" s="88">
        <f t="shared" si="0"/>
        <v>-3.4000000000000909</v>
      </c>
      <c r="H31" s="61">
        <f t="shared" si="1"/>
        <v>99.827533732372927</v>
      </c>
    </row>
    <row r="32" spans="1:10" ht="26.45" customHeight="1" thickBot="1" x14ac:dyDescent="0.3">
      <c r="A32" s="77" t="s">
        <v>72</v>
      </c>
      <c r="B32" s="60">
        <v>6002</v>
      </c>
      <c r="C32" s="59">
        <v>2929.8</v>
      </c>
      <c r="D32" s="59">
        <v>2934.2</v>
      </c>
      <c r="E32" s="59">
        <v>2933.2</v>
      </c>
      <c r="F32" s="60" t="s">
        <v>63</v>
      </c>
      <c r="G32" s="88">
        <f t="shared" si="0"/>
        <v>1</v>
      </c>
      <c r="H32" s="61">
        <f t="shared" si="1"/>
        <v>100.03409245874812</v>
      </c>
    </row>
    <row r="33" spans="1:11" ht="21" customHeight="1" thickBot="1" x14ac:dyDescent="0.3">
      <c r="A33" s="77" t="s">
        <v>73</v>
      </c>
      <c r="B33" s="60">
        <v>6003</v>
      </c>
      <c r="C33" s="59">
        <v>865.1</v>
      </c>
      <c r="D33" s="59">
        <v>966.2</v>
      </c>
      <c r="E33" s="58">
        <v>961.8</v>
      </c>
      <c r="F33" s="60" t="s">
        <v>63</v>
      </c>
      <c r="G33" s="61">
        <f t="shared" si="0"/>
        <v>4.4000000000000909</v>
      </c>
      <c r="H33" s="61">
        <f t="shared" si="1"/>
        <v>100.45747556664588</v>
      </c>
    </row>
    <row r="34" spans="1:11" ht="28.15" customHeight="1" thickBot="1" x14ac:dyDescent="0.3">
      <c r="A34" s="77" t="s">
        <v>74</v>
      </c>
      <c r="B34" s="60">
        <v>6010</v>
      </c>
      <c r="C34" s="69">
        <v>946.2</v>
      </c>
      <c r="D34" s="65">
        <v>1098.9000000000001</v>
      </c>
      <c r="E34" s="69">
        <v>1100</v>
      </c>
      <c r="F34" s="63" t="s">
        <v>63</v>
      </c>
      <c r="G34" s="62">
        <f t="shared" si="0"/>
        <v>-1.0999999999999091</v>
      </c>
      <c r="H34" s="62">
        <f t="shared" si="1"/>
        <v>99.9</v>
      </c>
    </row>
    <row r="35" spans="1:11" ht="36" customHeight="1" thickBot="1" x14ac:dyDescent="0.3">
      <c r="A35" s="77" t="s">
        <v>75</v>
      </c>
      <c r="B35" s="60">
        <v>6011</v>
      </c>
      <c r="C35" s="59"/>
      <c r="D35" s="59">
        <v>643.1</v>
      </c>
      <c r="E35" s="58">
        <v>900</v>
      </c>
      <c r="F35" s="60" t="s">
        <v>63</v>
      </c>
      <c r="G35" s="62">
        <f t="shared" si="0"/>
        <v>-256.89999999999998</v>
      </c>
      <c r="H35" s="62">
        <f t="shared" si="1"/>
        <v>71.455555555555563</v>
      </c>
    </row>
    <row r="36" spans="1:11" ht="38.450000000000003" customHeight="1" thickBot="1" x14ac:dyDescent="0.3">
      <c r="A36" s="77" t="s">
        <v>76</v>
      </c>
      <c r="B36" s="60">
        <v>6012</v>
      </c>
      <c r="C36" s="59" t="s">
        <v>23</v>
      </c>
      <c r="D36" s="59">
        <v>0.4</v>
      </c>
      <c r="E36" s="58">
        <v>0</v>
      </c>
      <c r="F36" s="60" t="s">
        <v>63</v>
      </c>
      <c r="G36" s="61">
        <f t="shared" si="0"/>
        <v>0.4</v>
      </c>
      <c r="H36" s="61">
        <v>0</v>
      </c>
    </row>
    <row r="37" spans="1:11" ht="27.6" customHeight="1" thickBot="1" x14ac:dyDescent="0.3">
      <c r="A37" s="77" t="s">
        <v>77</v>
      </c>
      <c r="B37" s="60">
        <v>6013</v>
      </c>
      <c r="C37" s="111">
        <v>230.2</v>
      </c>
      <c r="D37" s="111">
        <f>'Грошова. 4 кв.'!D84</f>
        <v>418.2</v>
      </c>
      <c r="E37" s="66">
        <v>100</v>
      </c>
      <c r="F37" s="60" t="s">
        <v>63</v>
      </c>
      <c r="G37" s="61">
        <f>D37-E37</f>
        <v>318.2</v>
      </c>
      <c r="H37" s="61">
        <f>D37/E37*100</f>
        <v>418.19999999999993</v>
      </c>
    </row>
    <row r="38" spans="1:11" ht="22.9" customHeight="1" thickBot="1" x14ac:dyDescent="0.3">
      <c r="A38" s="75" t="s">
        <v>78</v>
      </c>
      <c r="B38" s="63">
        <v>6020</v>
      </c>
      <c r="C38" s="76">
        <f>C30+C34</f>
        <v>3010.9000000000005</v>
      </c>
      <c r="D38" s="76">
        <f>D30+D34</f>
        <v>3066.8999999999996</v>
      </c>
      <c r="E38" s="76">
        <f>E30+E34</f>
        <v>3071.3999999999996</v>
      </c>
      <c r="F38" s="63" t="s">
        <v>63</v>
      </c>
      <c r="G38" s="62">
        <f>D38-E38</f>
        <v>-4.5</v>
      </c>
      <c r="H38" s="62">
        <f>D38/E38*100</f>
        <v>99.853487009181492</v>
      </c>
    </row>
    <row r="39" spans="1:11" ht="22.15" customHeight="1" thickBot="1" x14ac:dyDescent="0.3">
      <c r="A39" s="77" t="s">
        <v>79</v>
      </c>
      <c r="B39" s="60">
        <v>6030</v>
      </c>
      <c r="C39" s="60" t="s">
        <v>23</v>
      </c>
      <c r="D39" s="60" t="s">
        <v>23</v>
      </c>
      <c r="E39" s="60" t="s">
        <v>23</v>
      </c>
      <c r="F39" s="60" t="s">
        <v>63</v>
      </c>
      <c r="G39" s="60" t="s">
        <v>23</v>
      </c>
      <c r="H39" s="60" t="s">
        <v>23</v>
      </c>
    </row>
    <row r="40" spans="1:11" ht="37.15" customHeight="1" thickBot="1" x14ac:dyDescent="0.3">
      <c r="A40" s="77" t="s">
        <v>80</v>
      </c>
      <c r="B40" s="60">
        <v>6040</v>
      </c>
      <c r="C40" s="58">
        <v>374.9</v>
      </c>
      <c r="D40" s="59">
        <v>353.9</v>
      </c>
      <c r="E40" s="58">
        <v>400</v>
      </c>
      <c r="F40" s="60" t="s">
        <v>63</v>
      </c>
      <c r="G40" s="61">
        <f>D40-E40</f>
        <v>-46.100000000000023</v>
      </c>
      <c r="H40" s="61">
        <f>D40/E40*100</f>
        <v>88.474999999999994</v>
      </c>
    </row>
    <row r="41" spans="1:11" ht="36.6" customHeight="1" thickBot="1" x14ac:dyDescent="0.3">
      <c r="A41" s="77" t="s">
        <v>81</v>
      </c>
      <c r="B41" s="60">
        <v>6041</v>
      </c>
      <c r="C41" s="59"/>
      <c r="D41" s="59">
        <v>165.1</v>
      </c>
      <c r="E41" s="58">
        <v>165</v>
      </c>
      <c r="F41" s="60" t="s">
        <v>63</v>
      </c>
      <c r="G41" s="61">
        <f t="shared" ref="G41:G42" si="2">D41-E41</f>
        <v>9.9999999999994316E-2</v>
      </c>
      <c r="H41" s="61">
        <f t="shared" ref="H41:H42" si="3">D41/E41*100</f>
        <v>100.06060606060605</v>
      </c>
    </row>
    <row r="42" spans="1:11" ht="38.450000000000003" customHeight="1" thickBot="1" x14ac:dyDescent="0.3">
      <c r="A42" s="77" t="s">
        <v>82</v>
      </c>
      <c r="B42" s="60">
        <v>6042</v>
      </c>
      <c r="C42" s="59"/>
      <c r="D42" s="58">
        <v>88.11</v>
      </c>
      <c r="E42" s="58">
        <v>115</v>
      </c>
      <c r="F42" s="60" t="s">
        <v>63</v>
      </c>
      <c r="G42" s="61">
        <f t="shared" si="2"/>
        <v>-26.89</v>
      </c>
      <c r="H42" s="61">
        <f t="shared" si="3"/>
        <v>76.617391304347819</v>
      </c>
    </row>
    <row r="43" spans="1:11" ht="35.450000000000003" customHeight="1" thickBot="1" x14ac:dyDescent="0.3">
      <c r="A43" s="75" t="s">
        <v>83</v>
      </c>
      <c r="B43" s="63">
        <v>6050</v>
      </c>
      <c r="C43" s="62">
        <f>C40</f>
        <v>374.9</v>
      </c>
      <c r="D43" s="62">
        <f>D40</f>
        <v>353.9</v>
      </c>
      <c r="E43" s="62">
        <f>E40</f>
        <v>400</v>
      </c>
      <c r="F43" s="63" t="s">
        <v>63</v>
      </c>
      <c r="G43" s="62">
        <f>D43-E43</f>
        <v>-46.100000000000023</v>
      </c>
      <c r="H43" s="62">
        <f>D43/E43*100</f>
        <v>88.474999999999994</v>
      </c>
    </row>
    <row r="44" spans="1:11" ht="23.45" customHeight="1" thickBot="1" x14ac:dyDescent="0.3">
      <c r="A44" s="77" t="s">
        <v>84</v>
      </c>
      <c r="B44" s="60">
        <v>6060</v>
      </c>
      <c r="C44" s="60" t="s">
        <v>23</v>
      </c>
      <c r="D44" s="60" t="s">
        <v>23</v>
      </c>
      <c r="E44" s="60" t="s">
        <v>23</v>
      </c>
      <c r="F44" s="60" t="s">
        <v>63</v>
      </c>
      <c r="G44" s="60" t="s">
        <v>23</v>
      </c>
      <c r="H44" s="60" t="s">
        <v>23</v>
      </c>
    </row>
    <row r="45" spans="1:11" ht="22.15" customHeight="1" thickBot="1" x14ac:dyDescent="0.3">
      <c r="A45" s="77" t="s">
        <v>85</v>
      </c>
      <c r="B45" s="60">
        <v>6070</v>
      </c>
      <c r="C45" s="60" t="s">
        <v>23</v>
      </c>
      <c r="D45" s="60" t="s">
        <v>23</v>
      </c>
      <c r="E45" s="60" t="s">
        <v>23</v>
      </c>
      <c r="F45" s="60" t="s">
        <v>63</v>
      </c>
      <c r="G45" s="60" t="s">
        <v>23</v>
      </c>
      <c r="H45" s="60" t="s">
        <v>23</v>
      </c>
      <c r="K45" s="175"/>
    </row>
    <row r="46" spans="1:11" ht="22.15" customHeight="1" thickBot="1" x14ac:dyDescent="0.3">
      <c r="A46" s="81" t="s">
        <v>86</v>
      </c>
      <c r="B46" s="135">
        <v>6080</v>
      </c>
      <c r="C46" s="177">
        <v>2636</v>
      </c>
      <c r="D46" s="177">
        <v>2713</v>
      </c>
      <c r="E46" s="177">
        <v>2744</v>
      </c>
      <c r="F46" s="135" t="s">
        <v>63</v>
      </c>
      <c r="G46" s="168">
        <f>D46-E46</f>
        <v>-31</v>
      </c>
      <c r="H46" s="140">
        <f>D46/E46*100</f>
        <v>98.870262390670547</v>
      </c>
      <c r="I46" s="175"/>
      <c r="J46" s="175"/>
      <c r="K46" s="175"/>
    </row>
    <row r="47" spans="1:11" ht="16.5" thickBot="1" x14ac:dyDescent="0.3">
      <c r="A47" s="251" t="s">
        <v>87</v>
      </c>
      <c r="B47" s="252"/>
      <c r="C47" s="252"/>
      <c r="D47" s="252"/>
      <c r="E47" s="252"/>
      <c r="F47" s="252"/>
      <c r="G47" s="252"/>
      <c r="H47" s="253"/>
    </row>
    <row r="48" spans="1:11" ht="33.6" customHeight="1" x14ac:dyDescent="0.25">
      <c r="A48" s="141" t="s">
        <v>88</v>
      </c>
      <c r="B48" s="142">
        <v>7000</v>
      </c>
      <c r="C48" s="143" t="s">
        <v>23</v>
      </c>
      <c r="D48" s="143" t="s">
        <v>23</v>
      </c>
      <c r="E48" s="143" t="s">
        <v>23</v>
      </c>
      <c r="F48" s="143" t="s">
        <v>23</v>
      </c>
      <c r="G48" s="143" t="s">
        <v>23</v>
      </c>
      <c r="H48" s="143" t="s">
        <v>23</v>
      </c>
    </row>
    <row r="49" spans="1:10" ht="31.9" customHeight="1" thickBot="1" x14ac:dyDescent="0.3">
      <c r="A49" s="136" t="s">
        <v>89</v>
      </c>
      <c r="B49" s="137">
        <v>7010</v>
      </c>
      <c r="C49" s="128" t="s">
        <v>23</v>
      </c>
      <c r="D49" s="128" t="s">
        <v>23</v>
      </c>
      <c r="E49" s="128" t="s">
        <v>23</v>
      </c>
      <c r="F49" s="128" t="s">
        <v>23</v>
      </c>
      <c r="G49" s="128" t="s">
        <v>23</v>
      </c>
      <c r="H49" s="128" t="s">
        <v>23</v>
      </c>
    </row>
    <row r="50" spans="1:10" ht="22.15" customHeight="1" thickBot="1" x14ac:dyDescent="0.3">
      <c r="A50" s="77" t="s">
        <v>90</v>
      </c>
      <c r="B50" s="60">
        <v>7011</v>
      </c>
      <c r="C50" s="60" t="s">
        <v>23</v>
      </c>
      <c r="D50" s="60" t="s">
        <v>23</v>
      </c>
      <c r="E50" s="60" t="s">
        <v>23</v>
      </c>
      <c r="F50" s="60" t="s">
        <v>23</v>
      </c>
      <c r="G50" s="60" t="s">
        <v>23</v>
      </c>
      <c r="H50" s="60" t="s">
        <v>23</v>
      </c>
    </row>
    <row r="51" spans="1:10" ht="25.9" customHeight="1" thickBot="1" x14ac:dyDescent="0.3">
      <c r="A51" s="77" t="s">
        <v>91</v>
      </c>
      <c r="B51" s="60">
        <v>7012</v>
      </c>
      <c r="C51" s="60" t="s">
        <v>23</v>
      </c>
      <c r="D51" s="60" t="s">
        <v>23</v>
      </c>
      <c r="E51" s="60" t="s">
        <v>23</v>
      </c>
      <c r="F51" s="60" t="s">
        <v>23</v>
      </c>
      <c r="G51" s="60" t="s">
        <v>23</v>
      </c>
      <c r="H51" s="60" t="s">
        <v>23</v>
      </c>
    </row>
    <row r="52" spans="1:10" ht="20.45" customHeight="1" thickBot="1" x14ac:dyDescent="0.3">
      <c r="A52" s="77" t="s">
        <v>92</v>
      </c>
      <c r="B52" s="60">
        <v>7013</v>
      </c>
      <c r="C52" s="60" t="s">
        <v>23</v>
      </c>
      <c r="D52" s="60" t="s">
        <v>23</v>
      </c>
      <c r="E52" s="60" t="s">
        <v>23</v>
      </c>
      <c r="F52" s="60" t="s">
        <v>23</v>
      </c>
      <c r="G52" s="60" t="s">
        <v>23</v>
      </c>
      <c r="H52" s="60" t="s">
        <v>23</v>
      </c>
    </row>
    <row r="53" spans="1:10" ht="32.450000000000003" customHeight="1" thickBot="1" x14ac:dyDescent="0.3">
      <c r="A53" s="75" t="s">
        <v>93</v>
      </c>
      <c r="B53" s="63">
        <v>7030</v>
      </c>
      <c r="C53" s="60" t="s">
        <v>23</v>
      </c>
      <c r="D53" s="60" t="s">
        <v>23</v>
      </c>
      <c r="E53" s="60" t="s">
        <v>23</v>
      </c>
      <c r="F53" s="60" t="s">
        <v>23</v>
      </c>
      <c r="G53" s="60" t="s">
        <v>23</v>
      </c>
      <c r="H53" s="60" t="s">
        <v>23</v>
      </c>
    </row>
    <row r="54" spans="1:10" ht="22.15" customHeight="1" thickBot="1" x14ac:dyDescent="0.3">
      <c r="A54" s="77" t="s">
        <v>90</v>
      </c>
      <c r="B54" s="60">
        <v>7021</v>
      </c>
      <c r="C54" s="60" t="s">
        <v>23</v>
      </c>
      <c r="D54" s="60" t="s">
        <v>23</v>
      </c>
      <c r="E54" s="60" t="s">
        <v>23</v>
      </c>
      <c r="F54" s="60" t="s">
        <v>23</v>
      </c>
      <c r="G54" s="60" t="s">
        <v>23</v>
      </c>
      <c r="H54" s="60" t="s">
        <v>23</v>
      </c>
    </row>
    <row r="55" spans="1:10" ht="26.45" customHeight="1" thickBot="1" x14ac:dyDescent="0.3">
      <c r="A55" s="77" t="s">
        <v>91</v>
      </c>
      <c r="B55" s="60">
        <v>7022</v>
      </c>
      <c r="C55" s="60" t="s">
        <v>23</v>
      </c>
      <c r="D55" s="60" t="s">
        <v>23</v>
      </c>
      <c r="E55" s="60" t="s">
        <v>23</v>
      </c>
      <c r="F55" s="60" t="s">
        <v>23</v>
      </c>
      <c r="G55" s="60" t="s">
        <v>23</v>
      </c>
      <c r="H55" s="60" t="s">
        <v>23</v>
      </c>
    </row>
    <row r="56" spans="1:10" ht="25.9" customHeight="1" thickBot="1" x14ac:dyDescent="0.3">
      <c r="A56" s="77" t="s">
        <v>92</v>
      </c>
      <c r="B56" s="60">
        <v>7023</v>
      </c>
      <c r="C56" s="60" t="s">
        <v>23</v>
      </c>
      <c r="D56" s="60" t="s">
        <v>23</v>
      </c>
      <c r="E56" s="60" t="s">
        <v>23</v>
      </c>
      <c r="F56" s="60" t="s">
        <v>23</v>
      </c>
      <c r="G56" s="60" t="s">
        <v>23</v>
      </c>
      <c r="H56" s="60" t="s">
        <v>23</v>
      </c>
    </row>
    <row r="57" spans="1:10" ht="33.6" customHeight="1" thickBot="1" x14ac:dyDescent="0.3">
      <c r="A57" s="75" t="s">
        <v>94</v>
      </c>
      <c r="B57" s="63">
        <v>7050</v>
      </c>
      <c r="C57" s="60" t="s">
        <v>23</v>
      </c>
      <c r="D57" s="60" t="s">
        <v>23</v>
      </c>
      <c r="E57" s="60" t="s">
        <v>23</v>
      </c>
      <c r="F57" s="60" t="s">
        <v>23</v>
      </c>
      <c r="G57" s="60" t="s">
        <v>23</v>
      </c>
      <c r="H57" s="60" t="s">
        <v>23</v>
      </c>
    </row>
    <row r="58" spans="1:10" ht="16.5" thickBot="1" x14ac:dyDescent="0.3">
      <c r="A58" s="236" t="s">
        <v>95</v>
      </c>
      <c r="B58" s="237"/>
      <c r="C58" s="237"/>
      <c r="D58" s="237"/>
      <c r="E58" s="237"/>
      <c r="F58" s="237"/>
      <c r="G58" s="237"/>
      <c r="H58" s="238"/>
      <c r="I58" s="52"/>
      <c r="J58" s="52"/>
    </row>
    <row r="59" spans="1:10" ht="48.6" customHeight="1" x14ac:dyDescent="0.25">
      <c r="A59" s="81" t="s">
        <v>96</v>
      </c>
      <c r="B59" s="254">
        <v>8000</v>
      </c>
      <c r="C59" s="247">
        <f>C65+C64+C63</f>
        <v>18</v>
      </c>
      <c r="D59" s="247">
        <f>D65+D64+D63</f>
        <v>19</v>
      </c>
      <c r="E59" s="245">
        <f>E65+E64+E63</f>
        <v>18</v>
      </c>
      <c r="F59" s="247">
        <f>F65+F64+F63</f>
        <v>19</v>
      </c>
      <c r="G59" s="247">
        <f>F59-E59</f>
        <v>1</v>
      </c>
      <c r="H59" s="249">
        <f>F59/E59*100</f>
        <v>105.55555555555556</v>
      </c>
      <c r="I59" s="52"/>
      <c r="J59" s="52"/>
    </row>
    <row r="60" spans="1:10" ht="48" customHeight="1" thickBot="1" x14ac:dyDescent="0.3">
      <c r="A60" s="75" t="s">
        <v>97</v>
      </c>
      <c r="B60" s="255"/>
      <c r="C60" s="248"/>
      <c r="D60" s="248"/>
      <c r="E60" s="246"/>
      <c r="F60" s="248"/>
      <c r="G60" s="248"/>
      <c r="H60" s="250"/>
    </row>
    <row r="61" spans="1:10" ht="21" customHeight="1" thickBot="1" x14ac:dyDescent="0.3">
      <c r="A61" s="77" t="s">
        <v>98</v>
      </c>
      <c r="B61" s="60">
        <v>8001</v>
      </c>
      <c r="C61" s="60" t="s">
        <v>23</v>
      </c>
      <c r="D61" s="60" t="s">
        <v>23</v>
      </c>
      <c r="E61" s="60" t="s">
        <v>23</v>
      </c>
      <c r="F61" s="60" t="s">
        <v>23</v>
      </c>
      <c r="G61" s="60" t="s">
        <v>23</v>
      </c>
      <c r="H61" s="60" t="s">
        <v>23</v>
      </c>
    </row>
    <row r="62" spans="1:10" ht="19.899999999999999" customHeight="1" thickBot="1" x14ac:dyDescent="0.3">
      <c r="A62" s="77" t="s">
        <v>99</v>
      </c>
      <c r="B62" s="60">
        <v>8002</v>
      </c>
      <c r="C62" s="60" t="s">
        <v>23</v>
      </c>
      <c r="D62" s="60" t="s">
        <v>23</v>
      </c>
      <c r="E62" s="60" t="s">
        <v>23</v>
      </c>
      <c r="F62" s="60" t="s">
        <v>23</v>
      </c>
      <c r="G62" s="60" t="s">
        <v>23</v>
      </c>
      <c r="H62" s="60" t="s">
        <v>23</v>
      </c>
    </row>
    <row r="63" spans="1:10" ht="21" customHeight="1" thickBot="1" x14ac:dyDescent="0.3">
      <c r="A63" s="77" t="s">
        <v>100</v>
      </c>
      <c r="B63" s="60">
        <v>8003</v>
      </c>
      <c r="C63" s="59">
        <v>1</v>
      </c>
      <c r="D63" s="59">
        <v>1</v>
      </c>
      <c r="E63" s="64">
        <v>1</v>
      </c>
      <c r="F63" s="59">
        <v>1</v>
      </c>
      <c r="G63" s="64">
        <f>F63-E63</f>
        <v>0</v>
      </c>
      <c r="H63" s="61">
        <f>F63/E63*100</f>
        <v>100</v>
      </c>
    </row>
    <row r="64" spans="1:10" ht="24" customHeight="1" thickBot="1" x14ac:dyDescent="0.3">
      <c r="A64" s="77" t="s">
        <v>101</v>
      </c>
      <c r="B64" s="60">
        <v>8004</v>
      </c>
      <c r="C64" s="59">
        <v>3</v>
      </c>
      <c r="D64" s="59">
        <v>3</v>
      </c>
      <c r="E64" s="64">
        <v>3</v>
      </c>
      <c r="F64" s="59">
        <v>3</v>
      </c>
      <c r="G64" s="64">
        <f>F64-E64</f>
        <v>0</v>
      </c>
      <c r="H64" s="61">
        <f>F64/E64*100</f>
        <v>100</v>
      </c>
    </row>
    <row r="65" spans="1:12" ht="22.15" customHeight="1" thickBot="1" x14ac:dyDescent="0.3">
      <c r="A65" s="77" t="s">
        <v>102</v>
      </c>
      <c r="B65" s="60">
        <v>8005</v>
      </c>
      <c r="C65" s="59">
        <v>14</v>
      </c>
      <c r="D65" s="59">
        <v>15</v>
      </c>
      <c r="E65" s="64">
        <v>14</v>
      </c>
      <c r="F65" s="59">
        <v>15</v>
      </c>
      <c r="G65" s="64">
        <f>F65-E65</f>
        <v>1</v>
      </c>
      <c r="H65" s="61">
        <f>F65/E65*100</f>
        <v>107.14285714285714</v>
      </c>
      <c r="I65" s="256"/>
      <c r="J65" s="257"/>
      <c r="K65" s="257"/>
      <c r="L65" s="257"/>
    </row>
    <row r="66" spans="1:12" ht="19.899999999999999" customHeight="1" thickBot="1" x14ac:dyDescent="0.3">
      <c r="A66" s="75" t="s">
        <v>103</v>
      </c>
      <c r="B66" s="63">
        <v>8010</v>
      </c>
      <c r="C66" s="62">
        <f>C69+C70+C71</f>
        <v>2022.8</v>
      </c>
      <c r="D66" s="62">
        <f>D69+D70+D71</f>
        <v>2253.9</v>
      </c>
      <c r="E66" s="62">
        <f>E69+E70+E71</f>
        <v>529.4</v>
      </c>
      <c r="F66" s="62">
        <f>F69+F70+F71</f>
        <v>601.70000000000005</v>
      </c>
      <c r="G66" s="62">
        <f>F66-E66</f>
        <v>72.300000000000068</v>
      </c>
      <c r="H66" s="62">
        <f>F66/E66*100</f>
        <v>113.65697015489233</v>
      </c>
    </row>
    <row r="67" spans="1:12" ht="19.899999999999999" customHeight="1" thickBot="1" x14ac:dyDescent="0.3">
      <c r="A67" s="77" t="s">
        <v>98</v>
      </c>
      <c r="B67" s="60">
        <v>8011</v>
      </c>
      <c r="C67" s="60" t="s">
        <v>23</v>
      </c>
      <c r="D67" s="60" t="s">
        <v>23</v>
      </c>
      <c r="E67" s="60" t="s">
        <v>23</v>
      </c>
      <c r="F67" s="60" t="s">
        <v>23</v>
      </c>
      <c r="G67" s="60" t="s">
        <v>23</v>
      </c>
      <c r="H67" s="60" t="s">
        <v>23</v>
      </c>
      <c r="I67" s="73"/>
      <c r="J67" s="73"/>
      <c r="K67" s="73"/>
      <c r="L67" s="73"/>
    </row>
    <row r="68" spans="1:12" ht="22.9" customHeight="1" thickBot="1" x14ac:dyDescent="0.3">
      <c r="A68" s="77" t="s">
        <v>99</v>
      </c>
      <c r="B68" s="60">
        <v>8012</v>
      </c>
      <c r="C68" s="60" t="s">
        <v>23</v>
      </c>
      <c r="D68" s="60" t="s">
        <v>23</v>
      </c>
      <c r="E68" s="60" t="s">
        <v>23</v>
      </c>
      <c r="F68" s="60" t="s">
        <v>23</v>
      </c>
      <c r="G68" s="60" t="s">
        <v>23</v>
      </c>
      <c r="H68" s="60" t="s">
        <v>23</v>
      </c>
    </row>
    <row r="69" spans="1:12" ht="20.45" customHeight="1" x14ac:dyDescent="0.25">
      <c r="A69" s="129" t="s">
        <v>100</v>
      </c>
      <c r="B69" s="131">
        <v>8013</v>
      </c>
      <c r="C69" s="144">
        <v>357.7</v>
      </c>
      <c r="D69" s="145">
        <v>344.6</v>
      </c>
      <c r="E69" s="144">
        <v>94.5</v>
      </c>
      <c r="F69" s="144">
        <v>107.5</v>
      </c>
      <c r="G69" s="148">
        <f>F69-E69</f>
        <v>13</v>
      </c>
      <c r="H69" s="134">
        <f>F69/E69*100</f>
        <v>113.75661375661377</v>
      </c>
    </row>
    <row r="70" spans="1:12" ht="25.9" customHeight="1" thickBot="1" x14ac:dyDescent="0.3">
      <c r="A70" s="126" t="s">
        <v>101</v>
      </c>
      <c r="B70" s="128">
        <v>8014</v>
      </c>
      <c r="C70" s="138">
        <v>520.1</v>
      </c>
      <c r="D70" s="138">
        <v>599</v>
      </c>
      <c r="E70" s="138">
        <v>143.5</v>
      </c>
      <c r="F70" s="138">
        <v>161.19999999999999</v>
      </c>
      <c r="G70" s="139">
        <f>F70-E70</f>
        <v>17.699999999999989</v>
      </c>
      <c r="H70" s="139">
        <f>F70/E70*100</f>
        <v>112.33449477351915</v>
      </c>
    </row>
    <row r="71" spans="1:12" ht="22.9" customHeight="1" thickBot="1" x14ac:dyDescent="0.3">
      <c r="A71" s="77" t="s">
        <v>102</v>
      </c>
      <c r="B71" s="60">
        <v>8015</v>
      </c>
      <c r="C71" s="58">
        <v>1145</v>
      </c>
      <c r="D71" s="59">
        <v>1310.3</v>
      </c>
      <c r="E71" s="59">
        <v>291.39999999999998</v>
      </c>
      <c r="F71" s="59">
        <v>333</v>
      </c>
      <c r="G71" s="61">
        <f>F71-E71</f>
        <v>41.600000000000023</v>
      </c>
      <c r="H71" s="61">
        <f>F71/E71*100</f>
        <v>114.27590940288263</v>
      </c>
    </row>
    <row r="72" spans="1:12" ht="31.15" customHeight="1" x14ac:dyDescent="0.25">
      <c r="A72" s="81" t="s">
        <v>403</v>
      </c>
      <c r="B72" s="247">
        <v>8020</v>
      </c>
      <c r="C72" s="261">
        <f>(C66*1000)/12/C59</f>
        <v>9364.8148148148139</v>
      </c>
      <c r="D72" s="261">
        <f>(D66*1000)/12/D59</f>
        <v>9885.5263157894733</v>
      </c>
      <c r="E72" s="261">
        <f>(E66*1000)/3/E59</f>
        <v>9803.7037037037026</v>
      </c>
      <c r="F72" s="261">
        <f>(F66*1000)/3/F59</f>
        <v>10556.140350877193</v>
      </c>
      <c r="G72" s="261">
        <f>F72-E72</f>
        <v>752.4366471734902</v>
      </c>
      <c r="H72" s="249">
        <f>F72/E72*100</f>
        <v>107.67502435726644</v>
      </c>
    </row>
    <row r="73" spans="1:12" ht="18" customHeight="1" thickBot="1" x14ac:dyDescent="0.3">
      <c r="A73" s="75" t="s">
        <v>104</v>
      </c>
      <c r="B73" s="248"/>
      <c r="C73" s="262"/>
      <c r="D73" s="262"/>
      <c r="E73" s="262"/>
      <c r="F73" s="262"/>
      <c r="G73" s="262"/>
      <c r="H73" s="250"/>
      <c r="I73" s="52"/>
      <c r="J73" s="52"/>
      <c r="K73" s="52"/>
      <c r="L73" s="52"/>
    </row>
    <row r="74" spans="1:12" ht="23.45" customHeight="1" thickBot="1" x14ac:dyDescent="0.3">
      <c r="A74" s="77" t="s">
        <v>105</v>
      </c>
      <c r="B74" s="60">
        <v>8021</v>
      </c>
      <c r="C74" s="60" t="s">
        <v>23</v>
      </c>
      <c r="D74" s="60" t="s">
        <v>23</v>
      </c>
      <c r="E74" s="60" t="s">
        <v>23</v>
      </c>
      <c r="F74" s="60" t="s">
        <v>23</v>
      </c>
      <c r="G74" s="60" t="s">
        <v>23</v>
      </c>
      <c r="H74" s="60" t="s">
        <v>23</v>
      </c>
    </row>
    <row r="75" spans="1:12" ht="23.45" customHeight="1" thickBot="1" x14ac:dyDescent="0.3">
      <c r="A75" s="77" t="s">
        <v>106</v>
      </c>
      <c r="B75" s="60">
        <v>8022</v>
      </c>
      <c r="C75" s="60" t="s">
        <v>23</v>
      </c>
      <c r="D75" s="60" t="s">
        <v>23</v>
      </c>
      <c r="E75" s="60" t="s">
        <v>23</v>
      </c>
      <c r="F75" s="60" t="s">
        <v>23</v>
      </c>
      <c r="G75" s="60" t="s">
        <v>23</v>
      </c>
      <c r="H75" s="60" t="s">
        <v>23</v>
      </c>
    </row>
    <row r="76" spans="1:12" ht="25.15" customHeight="1" thickBot="1" x14ac:dyDescent="0.3">
      <c r="A76" s="77" t="s">
        <v>100</v>
      </c>
      <c r="B76" s="60">
        <v>8023</v>
      </c>
      <c r="C76" s="169">
        <f>(C69*1000)/12</f>
        <v>29808.333333333332</v>
      </c>
      <c r="D76" s="169">
        <f>(D69*1000)/12</f>
        <v>28716.666666666668</v>
      </c>
      <c r="E76" s="169">
        <f>(E69*1000)/3</f>
        <v>31500</v>
      </c>
      <c r="F76" s="169">
        <f>(F69*1000)/3</f>
        <v>35833.333333333336</v>
      </c>
      <c r="G76" s="169">
        <f>F76-E76</f>
        <v>4333.3333333333358</v>
      </c>
      <c r="H76" s="61">
        <f>F76/E76*100</f>
        <v>113.75661375661377</v>
      </c>
    </row>
    <row r="77" spans="1:12" ht="21" customHeight="1" thickBot="1" x14ac:dyDescent="0.3">
      <c r="A77" s="82" t="s">
        <v>107</v>
      </c>
      <c r="B77" s="83" t="s">
        <v>108</v>
      </c>
      <c r="C77" s="171">
        <v>27500</v>
      </c>
      <c r="D77" s="173">
        <v>27000</v>
      </c>
      <c r="E77" s="64">
        <v>27000</v>
      </c>
      <c r="F77" s="64">
        <v>27000</v>
      </c>
      <c r="G77" s="88">
        <f>F77-E77</f>
        <v>0</v>
      </c>
      <c r="H77" s="61">
        <f>F77/E77*100</f>
        <v>100</v>
      </c>
    </row>
    <row r="78" spans="1:12" ht="19.149999999999999" customHeight="1" thickBot="1" x14ac:dyDescent="0.3">
      <c r="A78" s="82" t="s">
        <v>109</v>
      </c>
      <c r="B78" s="83" t="s">
        <v>110</v>
      </c>
      <c r="C78" s="171">
        <f>C76-C77</f>
        <v>2308.3333333333321</v>
      </c>
      <c r="D78" s="171">
        <f>D76-D77</f>
        <v>1716.6666666666679</v>
      </c>
      <c r="E78" s="64">
        <f>E76-E77</f>
        <v>4500</v>
      </c>
      <c r="F78" s="169">
        <f>F76-F77</f>
        <v>8833.3333333333358</v>
      </c>
      <c r="G78" s="169">
        <f>F78-E78</f>
        <v>4333.3333333333358</v>
      </c>
      <c r="H78" s="61">
        <f>F78/E78*100</f>
        <v>196.29629629629633</v>
      </c>
    </row>
    <row r="79" spans="1:12" ht="31.15" customHeight="1" thickBot="1" x14ac:dyDescent="0.3">
      <c r="A79" s="82" t="s">
        <v>111</v>
      </c>
      <c r="B79" s="83" t="s">
        <v>112</v>
      </c>
      <c r="C79" s="60" t="s">
        <v>23</v>
      </c>
      <c r="D79" s="60" t="s">
        <v>23</v>
      </c>
      <c r="E79" s="60" t="s">
        <v>23</v>
      </c>
      <c r="F79" s="60" t="s">
        <v>23</v>
      </c>
      <c r="G79" s="60" t="s">
        <v>23</v>
      </c>
      <c r="H79" s="60" t="s">
        <v>23</v>
      </c>
    </row>
    <row r="80" spans="1:12" ht="21.6" customHeight="1" thickBot="1" x14ac:dyDescent="0.3">
      <c r="A80" s="77" t="s">
        <v>113</v>
      </c>
      <c r="B80" s="60">
        <v>8024</v>
      </c>
      <c r="C80" s="194">
        <f>(C70*1000)/12/C64</f>
        <v>14447.222222222221</v>
      </c>
      <c r="D80" s="64">
        <f>(D70*1000)/12/D64</f>
        <v>16638.888888888887</v>
      </c>
      <c r="E80" s="64">
        <f t="shared" ref="E80:F81" si="4">(E70*1000)/3/E64</f>
        <v>15944.444444444445</v>
      </c>
      <c r="F80" s="64">
        <f t="shared" si="4"/>
        <v>17911.111111111113</v>
      </c>
      <c r="G80" s="64">
        <f>F80-E80</f>
        <v>1966.6666666666679</v>
      </c>
      <c r="H80" s="61">
        <f>F80/E80*100</f>
        <v>112.33449477351918</v>
      </c>
    </row>
    <row r="81" spans="1:8" ht="18" customHeight="1" thickBot="1" x14ac:dyDescent="0.3">
      <c r="A81" s="77" t="s">
        <v>114</v>
      </c>
      <c r="B81" s="60">
        <v>8025</v>
      </c>
      <c r="C81" s="64">
        <f>(C71*1000)/12/C65</f>
        <v>6815.4761904761908</v>
      </c>
      <c r="D81" s="64">
        <f>(D71*1000)/12/D65</f>
        <v>7279.4444444444443</v>
      </c>
      <c r="E81" s="64">
        <f t="shared" si="4"/>
        <v>6938.0952380952376</v>
      </c>
      <c r="F81" s="64">
        <f t="shared" si="4"/>
        <v>7400</v>
      </c>
      <c r="G81" s="64">
        <f>F81-E81</f>
        <v>461.90476190476238</v>
      </c>
      <c r="H81" s="61">
        <f>F81/E81*100</f>
        <v>106.65751544269047</v>
      </c>
    </row>
    <row r="82" spans="1:8" ht="34.9" customHeight="1" x14ac:dyDescent="0.25">
      <c r="A82" s="258" t="s">
        <v>382</v>
      </c>
      <c r="B82" s="258"/>
      <c r="C82" s="258"/>
      <c r="D82" s="258"/>
      <c r="E82" s="258"/>
      <c r="F82" s="258"/>
      <c r="G82" s="258"/>
      <c r="H82" s="258"/>
    </row>
    <row r="83" spans="1:8" ht="34.9" customHeight="1" x14ac:dyDescent="0.25">
      <c r="A83" s="74"/>
      <c r="B83" s="74"/>
      <c r="C83" s="74"/>
      <c r="D83" s="74"/>
      <c r="E83" s="74"/>
      <c r="F83" s="74"/>
      <c r="G83" s="74"/>
      <c r="H83" s="74"/>
    </row>
    <row r="84" spans="1:8" ht="34.9" customHeight="1" x14ac:dyDescent="0.25">
      <c r="A84" s="74"/>
      <c r="B84" s="74"/>
      <c r="C84" s="74"/>
      <c r="D84" s="74"/>
      <c r="E84" s="74"/>
      <c r="F84" s="74"/>
      <c r="G84" s="74"/>
      <c r="H84" s="74"/>
    </row>
    <row r="85" spans="1:8" ht="39.6" customHeight="1" x14ac:dyDescent="0.25">
      <c r="A85" s="13" t="s">
        <v>115</v>
      </c>
      <c r="B85" s="14" t="s">
        <v>116</v>
      </c>
      <c r="C85" s="259" t="s">
        <v>384</v>
      </c>
      <c r="D85" s="259"/>
      <c r="E85" s="259"/>
      <c r="F85" s="260" t="s">
        <v>383</v>
      </c>
      <c r="G85" s="260"/>
      <c r="H85" s="260"/>
    </row>
  </sheetData>
  <sheetProtection password="CC19" sheet="1" objects="1" scenarios="1"/>
  <mergeCells count="31">
    <mergeCell ref="I65:L65"/>
    <mergeCell ref="H72:H73"/>
    <mergeCell ref="A82:H82"/>
    <mergeCell ref="C85:E85"/>
    <mergeCell ref="F85:H85"/>
    <mergeCell ref="B72:B73"/>
    <mergeCell ref="C72:C73"/>
    <mergeCell ref="D72:D73"/>
    <mergeCell ref="E72:E73"/>
    <mergeCell ref="F72:F73"/>
    <mergeCell ref="G72:G73"/>
    <mergeCell ref="E59:E60"/>
    <mergeCell ref="F59:F60"/>
    <mergeCell ref="G59:G60"/>
    <mergeCell ref="H59:H60"/>
    <mergeCell ref="A47:H47"/>
    <mergeCell ref="A58:H58"/>
    <mergeCell ref="B59:B60"/>
    <mergeCell ref="C59:C60"/>
    <mergeCell ref="D59:D60"/>
    <mergeCell ref="A1:H1"/>
    <mergeCell ref="A2:H2"/>
    <mergeCell ref="A3:H3"/>
    <mergeCell ref="A4:A5"/>
    <mergeCell ref="C4:D4"/>
    <mergeCell ref="E4:H4"/>
    <mergeCell ref="A7:H7"/>
    <mergeCell ref="A13:H13"/>
    <mergeCell ref="A20:H20"/>
    <mergeCell ref="A22:H22"/>
    <mergeCell ref="A29:H29"/>
  </mergeCells>
  <pageMargins left="0.70866141732283472" right="0.51181102362204722" top="0.15748031496062992" bottom="0.15748031496062992" header="0" footer="0"/>
  <pageSetup paperSize="9" orientation="landscape" verticalDpi="0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5"/>
  <sheetViews>
    <sheetView workbookViewId="0">
      <pane ySplit="5" topLeftCell="A48" activePane="bottomLeft" state="frozenSplit"/>
      <selection pane="bottomLeft" activeCell="E30" sqref="E30"/>
    </sheetView>
  </sheetViews>
  <sheetFormatPr defaultRowHeight="15" x14ac:dyDescent="0.25"/>
  <cols>
    <col min="1" max="1" width="42.140625" customWidth="1"/>
    <col min="2" max="2" width="12.28515625" customWidth="1"/>
    <col min="3" max="3" width="11.7109375" customWidth="1"/>
    <col min="4" max="4" width="12.7109375" customWidth="1"/>
    <col min="5" max="5" width="13.42578125" customWidth="1"/>
    <col min="6" max="6" width="12.5703125" customWidth="1"/>
    <col min="7" max="7" width="13.140625" customWidth="1"/>
    <col min="8" max="8" width="14.7109375" customWidth="1"/>
  </cols>
  <sheetData>
    <row r="1" spans="1:12" ht="15.75" x14ac:dyDescent="0.25">
      <c r="A1" s="239" t="s">
        <v>410</v>
      </c>
      <c r="B1" s="239"/>
      <c r="C1" s="239"/>
      <c r="D1" s="239"/>
      <c r="E1" s="239"/>
      <c r="F1" s="239"/>
      <c r="G1" s="239"/>
      <c r="H1" s="33" t="s">
        <v>408</v>
      </c>
    </row>
    <row r="2" spans="1:12" ht="30.6" customHeight="1" x14ac:dyDescent="0.3">
      <c r="A2" s="240" t="s">
        <v>409</v>
      </c>
      <c r="B2" s="240"/>
      <c r="C2" s="240"/>
      <c r="D2" s="240"/>
      <c r="E2" s="240"/>
      <c r="F2" s="240"/>
      <c r="G2" s="240"/>
      <c r="H2" s="240"/>
    </row>
    <row r="3" spans="1:12" ht="45" customHeight="1" thickBot="1" x14ac:dyDescent="0.3">
      <c r="A3" s="241" t="s">
        <v>422</v>
      </c>
      <c r="B3" s="241"/>
      <c r="C3" s="241"/>
      <c r="D3" s="241"/>
      <c r="E3" s="241"/>
      <c r="F3" s="241"/>
      <c r="G3" s="241"/>
      <c r="H3" s="241"/>
    </row>
    <row r="4" spans="1:12" ht="48.6" customHeight="1" thickBot="1" x14ac:dyDescent="0.3">
      <c r="A4" s="242" t="s">
        <v>36</v>
      </c>
      <c r="B4" s="53" t="s">
        <v>1</v>
      </c>
      <c r="C4" s="224" t="s">
        <v>38</v>
      </c>
      <c r="D4" s="225"/>
      <c r="E4" s="224" t="s">
        <v>421</v>
      </c>
      <c r="F4" s="244"/>
      <c r="G4" s="244"/>
      <c r="H4" s="225"/>
    </row>
    <row r="5" spans="1:12" ht="32.25" thickBot="1" x14ac:dyDescent="0.3">
      <c r="A5" s="243"/>
      <c r="B5" s="54" t="s">
        <v>37</v>
      </c>
      <c r="C5" s="54" t="s">
        <v>379</v>
      </c>
      <c r="D5" s="54" t="s">
        <v>41</v>
      </c>
      <c r="E5" s="54" t="s">
        <v>42</v>
      </c>
      <c r="F5" s="54" t="s">
        <v>43</v>
      </c>
      <c r="G5" s="54" t="s">
        <v>44</v>
      </c>
      <c r="H5" s="54" t="s">
        <v>380</v>
      </c>
    </row>
    <row r="6" spans="1:12" ht="16.5" thickBot="1" x14ac:dyDescent="0.3">
      <c r="A6" s="55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</row>
    <row r="7" spans="1:12" ht="16.5" thickBot="1" x14ac:dyDescent="0.3">
      <c r="A7" s="233" t="s">
        <v>411</v>
      </c>
      <c r="B7" s="234"/>
      <c r="C7" s="234"/>
      <c r="D7" s="234"/>
      <c r="E7" s="234"/>
      <c r="F7" s="234"/>
      <c r="G7" s="234"/>
      <c r="H7" s="235"/>
      <c r="I7" s="52"/>
      <c r="J7" s="52"/>
    </row>
    <row r="8" spans="1:12" ht="48.6" customHeight="1" x14ac:dyDescent="0.25">
      <c r="A8" s="81" t="s">
        <v>96</v>
      </c>
      <c r="B8" s="254">
        <v>8000</v>
      </c>
      <c r="C8" s="366">
        <f>C14+C13+C12</f>
        <v>18</v>
      </c>
      <c r="D8" s="366">
        <f>F8</f>
        <v>19</v>
      </c>
      <c r="E8" s="247">
        <f>E14+E13+E12</f>
        <v>18</v>
      </c>
      <c r="F8" s="366">
        <f>F14+F13+F12</f>
        <v>19</v>
      </c>
      <c r="G8" s="247">
        <f>F8-E8</f>
        <v>1</v>
      </c>
      <c r="H8" s="249">
        <f>F8/E8*100</f>
        <v>105.55555555555556</v>
      </c>
      <c r="I8" s="52"/>
      <c r="J8" s="52"/>
    </row>
    <row r="9" spans="1:12" ht="48" customHeight="1" thickBot="1" x14ac:dyDescent="0.3">
      <c r="A9" s="75" t="s">
        <v>97</v>
      </c>
      <c r="B9" s="255"/>
      <c r="C9" s="367"/>
      <c r="D9" s="367"/>
      <c r="E9" s="248"/>
      <c r="F9" s="367"/>
      <c r="G9" s="248"/>
      <c r="H9" s="250"/>
    </row>
    <row r="10" spans="1:12" ht="21" customHeight="1" thickBot="1" x14ac:dyDescent="0.3">
      <c r="A10" s="77" t="s">
        <v>98</v>
      </c>
      <c r="B10" s="60">
        <v>8001</v>
      </c>
      <c r="C10" s="80" t="str">
        <f>'Звіт 4  кв.'!C61</f>
        <v>-</v>
      </c>
      <c r="D10" s="80" t="str">
        <f>F10</f>
        <v>-</v>
      </c>
      <c r="E10" s="80" t="s">
        <v>23</v>
      </c>
      <c r="F10" s="80" t="str">
        <f>'Звіт 4  кв.'!D61</f>
        <v>-</v>
      </c>
      <c r="G10" s="60" t="s">
        <v>23</v>
      </c>
      <c r="H10" s="60" t="s">
        <v>23</v>
      </c>
    </row>
    <row r="11" spans="1:12" ht="19.899999999999999" customHeight="1" thickBot="1" x14ac:dyDescent="0.3">
      <c r="A11" s="77" t="s">
        <v>99</v>
      </c>
      <c r="B11" s="60">
        <v>8002</v>
      </c>
      <c r="C11" s="80" t="str">
        <f>'Звіт 4  кв.'!C62</f>
        <v>-</v>
      </c>
      <c r="D11" s="80" t="str">
        <f>F11</f>
        <v>-</v>
      </c>
      <c r="E11" s="80" t="s">
        <v>23</v>
      </c>
      <c r="F11" s="80" t="str">
        <f>'Звіт 4  кв.'!D62</f>
        <v>-</v>
      </c>
      <c r="G11" s="60" t="s">
        <v>23</v>
      </c>
      <c r="H11" s="60" t="s">
        <v>23</v>
      </c>
    </row>
    <row r="12" spans="1:12" ht="21" customHeight="1" thickBot="1" x14ac:dyDescent="0.3">
      <c r="A12" s="77" t="s">
        <v>100</v>
      </c>
      <c r="B12" s="60">
        <v>8003</v>
      </c>
      <c r="C12" s="80">
        <f>'Звіт 4  кв.'!C63</f>
        <v>1</v>
      </c>
      <c r="D12" s="80">
        <f t="shared" ref="D12:D20" si="0">F12</f>
        <v>1</v>
      </c>
      <c r="E12" s="68">
        <v>1</v>
      </c>
      <c r="F12" s="80">
        <f>'Звіт 4  кв.'!D63</f>
        <v>1</v>
      </c>
      <c r="G12" s="61">
        <f>F12-E12</f>
        <v>0</v>
      </c>
      <c r="H12" s="61">
        <f>F12/E12*100</f>
        <v>100</v>
      </c>
    </row>
    <row r="13" spans="1:12" ht="24" customHeight="1" thickBot="1" x14ac:dyDescent="0.3">
      <c r="A13" s="77" t="s">
        <v>101</v>
      </c>
      <c r="B13" s="60">
        <v>8004</v>
      </c>
      <c r="C13" s="80">
        <f>'Звіт 4  кв.'!C64</f>
        <v>3</v>
      </c>
      <c r="D13" s="80">
        <f t="shared" si="0"/>
        <v>3</v>
      </c>
      <c r="E13" s="68">
        <v>3</v>
      </c>
      <c r="F13" s="80">
        <f>'Звіт 4  кв.'!D64</f>
        <v>3</v>
      </c>
      <c r="G13" s="61">
        <f>F13-E13</f>
        <v>0</v>
      </c>
      <c r="H13" s="61">
        <f>F13/E13*100</f>
        <v>100</v>
      </c>
    </row>
    <row r="14" spans="1:12" ht="22.15" customHeight="1" thickBot="1" x14ac:dyDescent="0.3">
      <c r="A14" s="77" t="s">
        <v>102</v>
      </c>
      <c r="B14" s="60">
        <v>8005</v>
      </c>
      <c r="C14" s="80">
        <f>'Звіт 4  кв.'!C65</f>
        <v>14</v>
      </c>
      <c r="D14" s="80">
        <f t="shared" si="0"/>
        <v>15</v>
      </c>
      <c r="E14" s="68">
        <v>14</v>
      </c>
      <c r="F14" s="80">
        <f>'Звіт 4  кв.'!D65</f>
        <v>15</v>
      </c>
      <c r="G14" s="61">
        <f>F14-E14</f>
        <v>1</v>
      </c>
      <c r="H14" s="61">
        <f>F14/E14*100</f>
        <v>107.14285714285714</v>
      </c>
      <c r="I14" s="256"/>
      <c r="J14" s="257"/>
      <c r="K14" s="257"/>
      <c r="L14" s="257"/>
    </row>
    <row r="15" spans="1:12" ht="19.899999999999999" customHeight="1" thickBot="1" x14ac:dyDescent="0.3">
      <c r="A15" s="75" t="s">
        <v>103</v>
      </c>
      <c r="B15" s="63">
        <v>8010</v>
      </c>
      <c r="C15" s="96">
        <f>'Звіт 4  кв.'!C66</f>
        <v>2022.8</v>
      </c>
      <c r="D15" s="95">
        <f t="shared" si="0"/>
        <v>2253.9</v>
      </c>
      <c r="E15" s="62">
        <f>E18+E19+E20</f>
        <v>2099.9</v>
      </c>
      <c r="F15" s="95">
        <f>'Звіт 4  кв.'!D66</f>
        <v>2253.9</v>
      </c>
      <c r="G15" s="62">
        <f>F15-E15</f>
        <v>154</v>
      </c>
      <c r="H15" s="62">
        <f>F15/E15*100</f>
        <v>107.33368255631221</v>
      </c>
    </row>
    <row r="16" spans="1:12" ht="19.899999999999999" customHeight="1" thickBot="1" x14ac:dyDescent="0.3">
      <c r="A16" s="77" t="s">
        <v>98</v>
      </c>
      <c r="B16" s="60">
        <v>8011</v>
      </c>
      <c r="C16" s="96" t="str">
        <f>'Звіт 4  кв.'!C67</f>
        <v>-</v>
      </c>
      <c r="D16" s="95" t="str">
        <f t="shared" si="0"/>
        <v>-</v>
      </c>
      <c r="E16" s="80" t="s">
        <v>23</v>
      </c>
      <c r="F16" s="95" t="str">
        <f>'Звіт 4  кв.'!D67</f>
        <v>-</v>
      </c>
      <c r="G16" s="60" t="s">
        <v>23</v>
      </c>
      <c r="H16" s="60" t="s">
        <v>23</v>
      </c>
    </row>
    <row r="17" spans="1:12" ht="22.9" customHeight="1" thickBot="1" x14ac:dyDescent="0.3">
      <c r="A17" s="77" t="s">
        <v>99</v>
      </c>
      <c r="B17" s="60">
        <v>8012</v>
      </c>
      <c r="C17" s="96" t="str">
        <f>'Звіт 4  кв.'!C68</f>
        <v>-</v>
      </c>
      <c r="D17" s="95" t="str">
        <f t="shared" si="0"/>
        <v>-</v>
      </c>
      <c r="E17" s="80" t="s">
        <v>23</v>
      </c>
      <c r="F17" s="95" t="str">
        <f>'Звіт 4  кв.'!D68</f>
        <v>-</v>
      </c>
      <c r="G17" s="60" t="s">
        <v>23</v>
      </c>
      <c r="H17" s="60" t="s">
        <v>23</v>
      </c>
    </row>
    <row r="18" spans="1:12" ht="20.45" customHeight="1" thickBot="1" x14ac:dyDescent="0.3">
      <c r="A18" s="77" t="s">
        <v>100</v>
      </c>
      <c r="B18" s="60">
        <v>8013</v>
      </c>
      <c r="C18" s="94">
        <f>'Звіт 4  кв.'!C69</f>
        <v>357.7</v>
      </c>
      <c r="D18" s="80">
        <f t="shared" si="0"/>
        <v>344.6</v>
      </c>
      <c r="E18" s="58">
        <v>364.5</v>
      </c>
      <c r="F18" s="80">
        <f>'Звіт 4  кв.'!D69</f>
        <v>344.6</v>
      </c>
      <c r="G18" s="60">
        <f>F18-E18</f>
        <v>-19.899999999999977</v>
      </c>
      <c r="H18" s="61">
        <f>F18/E18*100</f>
        <v>94.540466392318251</v>
      </c>
    </row>
    <row r="19" spans="1:12" ht="25.9" customHeight="1" x14ac:dyDescent="0.25">
      <c r="A19" s="89" t="s">
        <v>101</v>
      </c>
      <c r="B19" s="123">
        <v>8014</v>
      </c>
      <c r="C19" s="199">
        <f>'Звіт 4  кв.'!C70</f>
        <v>520.1</v>
      </c>
      <c r="D19" s="199">
        <f t="shared" si="0"/>
        <v>599</v>
      </c>
      <c r="E19" s="200">
        <v>545.5</v>
      </c>
      <c r="F19" s="199">
        <f>'Звіт 4  кв.'!D70</f>
        <v>599</v>
      </c>
      <c r="G19" s="201">
        <f>F19-E19</f>
        <v>53.5</v>
      </c>
      <c r="H19" s="201">
        <f>F19/E19*100</f>
        <v>109.80751604032997</v>
      </c>
    </row>
    <row r="20" spans="1:12" ht="22.9" customHeight="1" x14ac:dyDescent="0.25">
      <c r="A20" s="206" t="s">
        <v>102</v>
      </c>
      <c r="B20" s="207">
        <v>8015</v>
      </c>
      <c r="C20" s="208">
        <f>'Звіт 4  кв.'!C71</f>
        <v>1145</v>
      </c>
      <c r="D20" s="209">
        <f t="shared" si="0"/>
        <v>1310.3</v>
      </c>
      <c r="E20" s="210">
        <v>1189.9000000000001</v>
      </c>
      <c r="F20" s="208">
        <f>'Звіт 4  кв.'!D71</f>
        <v>1310.3</v>
      </c>
      <c r="G20" s="211">
        <f>F20-E20</f>
        <v>120.39999999999986</v>
      </c>
      <c r="H20" s="211">
        <f>F20/E20*100</f>
        <v>110.11849735271871</v>
      </c>
    </row>
    <row r="21" spans="1:12" ht="22.9" customHeight="1" x14ac:dyDescent="0.25">
      <c r="A21" s="108"/>
      <c r="B21" s="115"/>
      <c r="C21" s="202"/>
      <c r="D21" s="203"/>
      <c r="E21" s="204"/>
      <c r="F21" s="202"/>
      <c r="G21" s="205"/>
      <c r="H21" s="205"/>
    </row>
    <row r="22" spans="1:12" ht="31.15" customHeight="1" thickBot="1" x14ac:dyDescent="0.3">
      <c r="A22" s="212" t="s">
        <v>403</v>
      </c>
      <c r="B22" s="360">
        <v>8020</v>
      </c>
      <c r="C22" s="361">
        <f>(C15*1000)/12/C8</f>
        <v>9364.8148148148139</v>
      </c>
      <c r="D22" s="361">
        <f>F22</f>
        <v>9885.5263157894733</v>
      </c>
      <c r="E22" s="363">
        <f>(E15*1000)/12/E8</f>
        <v>9721.7592592592591</v>
      </c>
      <c r="F22" s="363">
        <f>(F15*1000)/12/F8</f>
        <v>9885.5263157894733</v>
      </c>
      <c r="G22" s="363">
        <f>F22-E22</f>
        <v>163.76705653021418</v>
      </c>
      <c r="H22" s="364">
        <f>F22/E22*100</f>
        <v>101.68454136913788</v>
      </c>
    </row>
    <row r="23" spans="1:12" ht="18" customHeight="1" thickBot="1" x14ac:dyDescent="0.3">
      <c r="A23" s="75" t="s">
        <v>104</v>
      </c>
      <c r="B23" s="248"/>
      <c r="C23" s="362"/>
      <c r="D23" s="362"/>
      <c r="E23" s="262"/>
      <c r="F23" s="262"/>
      <c r="G23" s="262"/>
      <c r="H23" s="365"/>
      <c r="I23" s="52"/>
      <c r="J23" s="52"/>
      <c r="K23" s="52"/>
      <c r="L23" s="52"/>
    </row>
    <row r="24" spans="1:12" ht="23.45" customHeight="1" thickBot="1" x14ac:dyDescent="0.3">
      <c r="A24" s="77" t="s">
        <v>105</v>
      </c>
      <c r="B24" s="60">
        <v>8021</v>
      </c>
      <c r="C24" s="80" t="str">
        <f>'Звіт 4  кв.'!C74</f>
        <v>-</v>
      </c>
      <c r="D24" s="80" t="str">
        <f>F24</f>
        <v>-</v>
      </c>
      <c r="E24" s="60" t="s">
        <v>23</v>
      </c>
      <c r="F24" s="80" t="str">
        <f>'Звіт 4  кв.'!D74</f>
        <v>-</v>
      </c>
      <c r="G24" s="60" t="s">
        <v>23</v>
      </c>
      <c r="H24" s="60" t="s">
        <v>23</v>
      </c>
    </row>
    <row r="25" spans="1:12" ht="23.45" customHeight="1" thickBot="1" x14ac:dyDescent="0.3">
      <c r="A25" s="77" t="s">
        <v>106</v>
      </c>
      <c r="B25" s="60">
        <v>8022</v>
      </c>
      <c r="C25" s="80" t="str">
        <f>'Звіт 4  кв.'!C75</f>
        <v>-</v>
      </c>
      <c r="D25" s="80" t="str">
        <f>F25</f>
        <v>-</v>
      </c>
      <c r="E25" s="60" t="s">
        <v>23</v>
      </c>
      <c r="F25" s="80" t="str">
        <f>'Звіт 4  кв.'!D75</f>
        <v>-</v>
      </c>
      <c r="G25" s="60" t="s">
        <v>23</v>
      </c>
      <c r="H25" s="60" t="s">
        <v>23</v>
      </c>
    </row>
    <row r="26" spans="1:12" ht="25.15" customHeight="1" thickBot="1" x14ac:dyDescent="0.3">
      <c r="A26" s="77" t="s">
        <v>100</v>
      </c>
      <c r="B26" s="60">
        <v>8023</v>
      </c>
      <c r="C26" s="114">
        <f>(C18*1000)/12</f>
        <v>29808.333333333332</v>
      </c>
      <c r="D26" s="114">
        <f t="shared" ref="D26:D31" si="1">F26</f>
        <v>28716.666666666668</v>
      </c>
      <c r="E26" s="68">
        <f>(E18*1000)/12</f>
        <v>30375</v>
      </c>
      <c r="F26" s="114">
        <f>(F18*1000)/12</f>
        <v>28716.666666666668</v>
      </c>
      <c r="G26" s="64">
        <f>F26-E26</f>
        <v>-1658.3333333333321</v>
      </c>
      <c r="H26" s="61">
        <f>F26/E26*100</f>
        <v>94.540466392318251</v>
      </c>
    </row>
    <row r="27" spans="1:12" ht="21" customHeight="1" thickBot="1" x14ac:dyDescent="0.3">
      <c r="A27" s="82" t="s">
        <v>107</v>
      </c>
      <c r="B27" s="83" t="s">
        <v>108</v>
      </c>
      <c r="C27" s="80">
        <f>'Звіт 4  кв.'!C77</f>
        <v>27500</v>
      </c>
      <c r="D27" s="114">
        <f t="shared" si="1"/>
        <v>27000</v>
      </c>
      <c r="E27" s="68">
        <v>27000</v>
      </c>
      <c r="F27" s="114">
        <v>27000</v>
      </c>
      <c r="G27" s="61">
        <f>F27-E27</f>
        <v>0</v>
      </c>
      <c r="H27" s="61">
        <f>F27/E27*100</f>
        <v>100</v>
      </c>
    </row>
    <row r="28" spans="1:12" ht="19.149999999999999" customHeight="1" thickBot="1" x14ac:dyDescent="0.3">
      <c r="A28" s="82" t="s">
        <v>109</v>
      </c>
      <c r="B28" s="83" t="s">
        <v>110</v>
      </c>
      <c r="C28" s="114">
        <f>'Звіт 4  кв.'!C78</f>
        <v>2308.3333333333321</v>
      </c>
      <c r="D28" s="114">
        <f t="shared" si="1"/>
        <v>1716.6666666666679</v>
      </c>
      <c r="E28" s="64">
        <f>E26-E27</f>
        <v>3375</v>
      </c>
      <c r="F28" s="114">
        <f>'Звіт 4  кв.'!D78</f>
        <v>1716.6666666666679</v>
      </c>
      <c r="G28" s="60" t="s">
        <v>23</v>
      </c>
      <c r="H28" s="60" t="s">
        <v>23</v>
      </c>
    </row>
    <row r="29" spans="1:12" ht="31.15" customHeight="1" thickBot="1" x14ac:dyDescent="0.3">
      <c r="A29" s="82" t="s">
        <v>111</v>
      </c>
      <c r="B29" s="83" t="s">
        <v>112</v>
      </c>
      <c r="C29" s="80" t="str">
        <f>'Звіт 4  кв.'!C79</f>
        <v>-</v>
      </c>
      <c r="D29" s="114" t="str">
        <f t="shared" si="1"/>
        <v>-</v>
      </c>
      <c r="E29" s="59" t="s">
        <v>23</v>
      </c>
      <c r="F29" s="80" t="str">
        <f>'Звіт 4  кв.'!D79</f>
        <v>-</v>
      </c>
      <c r="G29" s="60" t="s">
        <v>23</v>
      </c>
      <c r="H29" s="60" t="s">
        <v>23</v>
      </c>
    </row>
    <row r="30" spans="1:12" ht="21.6" customHeight="1" thickBot="1" x14ac:dyDescent="0.3">
      <c r="A30" s="77" t="s">
        <v>113</v>
      </c>
      <c r="B30" s="60">
        <v>8024</v>
      </c>
      <c r="C30" s="173">
        <f>(C19*1000)/12/C13</f>
        <v>14447.222222222221</v>
      </c>
      <c r="D30" s="114">
        <f t="shared" si="1"/>
        <v>16638.888888888887</v>
      </c>
      <c r="E30" s="114">
        <f>(E19*1000)/12/E13</f>
        <v>15152.777777777779</v>
      </c>
      <c r="F30" s="114">
        <f>(F19*1000)/12/F13</f>
        <v>16638.888888888887</v>
      </c>
      <c r="G30" s="64">
        <f>F30-E30</f>
        <v>1486.1111111111077</v>
      </c>
      <c r="H30" s="61">
        <f>F30/E30*100</f>
        <v>109.80751604032994</v>
      </c>
    </row>
    <row r="31" spans="1:12" ht="18" customHeight="1" thickBot="1" x14ac:dyDescent="0.3">
      <c r="A31" s="77" t="s">
        <v>114</v>
      </c>
      <c r="B31" s="60">
        <v>8025</v>
      </c>
      <c r="C31" s="114">
        <f>(C20*1000)/12/C14</f>
        <v>6815.4761904761908</v>
      </c>
      <c r="D31" s="114">
        <f t="shared" si="1"/>
        <v>7279.4444444444443</v>
      </c>
      <c r="E31" s="114">
        <f>(E20*1000)/12/E14</f>
        <v>7082.7380952380945</v>
      </c>
      <c r="F31" s="114">
        <f>(F20*1000)/12/F14</f>
        <v>7279.4444444444443</v>
      </c>
      <c r="G31" s="64">
        <f>F31-E31</f>
        <v>196.70634920634984</v>
      </c>
      <c r="H31" s="61">
        <f>F31/E31*100</f>
        <v>102.77726419587081</v>
      </c>
    </row>
    <row r="32" spans="1:12" ht="34.9" customHeight="1" x14ac:dyDescent="0.25">
      <c r="A32" s="258" t="s">
        <v>382</v>
      </c>
      <c r="B32" s="258"/>
      <c r="C32" s="258"/>
      <c r="D32" s="258"/>
      <c r="E32" s="258"/>
      <c r="F32" s="258"/>
      <c r="G32" s="258"/>
      <c r="H32" s="258"/>
    </row>
    <row r="33" spans="1:8" ht="34.9" customHeight="1" x14ac:dyDescent="0.25">
      <c r="A33" s="32"/>
      <c r="B33" s="32"/>
      <c r="C33" s="32"/>
      <c r="D33" s="32"/>
      <c r="E33" s="32"/>
      <c r="F33" s="32"/>
      <c r="G33" s="32"/>
      <c r="H33" s="32"/>
    </row>
    <row r="34" spans="1:8" ht="34.9" customHeight="1" x14ac:dyDescent="0.25">
      <c r="A34" s="32"/>
      <c r="B34" s="32"/>
      <c r="C34" s="32"/>
      <c r="D34" s="32"/>
      <c r="E34" s="32"/>
      <c r="F34" s="32"/>
      <c r="G34" s="32"/>
      <c r="H34" s="32"/>
    </row>
    <row r="35" spans="1:8" ht="39.6" customHeight="1" x14ac:dyDescent="0.25">
      <c r="A35" s="13" t="s">
        <v>115</v>
      </c>
      <c r="B35" s="57" t="s">
        <v>116</v>
      </c>
      <c r="C35" s="259" t="s">
        <v>384</v>
      </c>
      <c r="D35" s="259"/>
      <c r="E35" s="259"/>
      <c r="F35" s="260" t="s">
        <v>383</v>
      </c>
      <c r="G35" s="260"/>
      <c r="H35" s="260"/>
    </row>
  </sheetData>
  <sheetProtection algorithmName="SHA-512" hashValue="bqbLXA0kMWRPCzPA4nPqq43VTX6lrOY2m4oh0FF5psEX3C368jZnK4z8/bWzTZYXU3iBxAhA2qg4iLx3zgIx2w==" saltValue="eIH2DcyTT4b1wtBBUTFDPw==" spinCount="100000" sheet="1" objects="1" scenarios="1"/>
  <mergeCells count="25">
    <mergeCell ref="A1:G1"/>
    <mergeCell ref="A7:H7"/>
    <mergeCell ref="B8:B9"/>
    <mergeCell ref="C8:C9"/>
    <mergeCell ref="D8:D9"/>
    <mergeCell ref="E8:E9"/>
    <mergeCell ref="F8:F9"/>
    <mergeCell ref="G8:G9"/>
    <mergeCell ref="H8:H9"/>
    <mergeCell ref="A2:H2"/>
    <mergeCell ref="A3:H3"/>
    <mergeCell ref="A4:A5"/>
    <mergeCell ref="C4:D4"/>
    <mergeCell ref="E4:H4"/>
    <mergeCell ref="A32:H32"/>
    <mergeCell ref="C35:E35"/>
    <mergeCell ref="F35:H35"/>
    <mergeCell ref="I14:L14"/>
    <mergeCell ref="B22:B23"/>
    <mergeCell ref="C22:C23"/>
    <mergeCell ref="D22:D23"/>
    <mergeCell ref="E22:E23"/>
    <mergeCell ref="F22:F23"/>
    <mergeCell ref="G22:G23"/>
    <mergeCell ref="H22:H23"/>
  </mergeCells>
  <pageMargins left="0.70866141732283472" right="0.51181102362204722" top="0.15748031496062992" bottom="0" header="0" footer="0"/>
  <pageSetup paperSize="9" orientation="landscape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0"/>
  <sheetViews>
    <sheetView topLeftCell="A13" workbookViewId="0">
      <selection activeCell="J3" sqref="J3"/>
    </sheetView>
  </sheetViews>
  <sheetFormatPr defaultRowHeight="15" x14ac:dyDescent="0.25"/>
  <cols>
    <col min="1" max="1" width="23" customWidth="1"/>
    <col min="2" max="4" width="9.28515625" customWidth="1"/>
    <col min="5" max="5" width="9.140625" customWidth="1"/>
    <col min="6" max="6" width="8.85546875" customWidth="1"/>
    <col min="7" max="8" width="9.7109375" customWidth="1"/>
    <col min="9" max="9" width="9.140625" customWidth="1"/>
  </cols>
  <sheetData>
    <row r="3" spans="1:13" ht="15.75" x14ac:dyDescent="0.25">
      <c r="A3" s="33" t="s">
        <v>386</v>
      </c>
      <c r="B3" s="33"/>
      <c r="C3" s="33"/>
      <c r="D3" s="33"/>
      <c r="E3" s="33"/>
      <c r="F3" s="33"/>
      <c r="G3" s="33"/>
      <c r="H3" s="33"/>
    </row>
    <row r="4" spans="1:13" ht="15.75" x14ac:dyDescent="0.25">
      <c r="A4" s="33" t="s">
        <v>416</v>
      </c>
      <c r="B4" s="33"/>
      <c r="C4" s="33"/>
      <c r="D4" s="33"/>
      <c r="E4" s="33"/>
      <c r="F4" s="33"/>
      <c r="G4" s="33"/>
      <c r="H4" s="33"/>
    </row>
    <row r="5" spans="1:13" ht="15.75" x14ac:dyDescent="0.25">
      <c r="A5" s="33"/>
      <c r="B5" s="33"/>
      <c r="C5" s="33"/>
      <c r="D5" s="33"/>
      <c r="E5" s="33"/>
      <c r="F5" s="33"/>
      <c r="G5" s="33"/>
      <c r="H5" s="33"/>
    </row>
    <row r="6" spans="1:13" ht="37.15" customHeight="1" x14ac:dyDescent="0.25">
      <c r="A6" s="270" t="s">
        <v>385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</row>
    <row r="7" spans="1:13" ht="15.75" x14ac:dyDescent="0.25">
      <c r="A7" s="266" t="s">
        <v>119</v>
      </c>
      <c r="B7" s="266"/>
      <c r="C7" s="266"/>
      <c r="D7" s="266"/>
      <c r="E7" s="266" t="s">
        <v>120</v>
      </c>
      <c r="F7" s="266"/>
      <c r="G7" s="266"/>
      <c r="H7" s="266"/>
      <c r="I7" s="266" t="s">
        <v>121</v>
      </c>
      <c r="J7" s="266"/>
      <c r="K7" s="266"/>
      <c r="L7" s="266"/>
      <c r="M7" s="266"/>
    </row>
    <row r="8" spans="1:13" ht="15.75" x14ac:dyDescent="0.25">
      <c r="A8" s="271">
        <v>1</v>
      </c>
      <c r="B8" s="272"/>
      <c r="C8" s="272"/>
      <c r="D8" s="273"/>
      <c r="E8" s="271">
        <v>2</v>
      </c>
      <c r="F8" s="272"/>
      <c r="G8" s="272"/>
      <c r="H8" s="273"/>
      <c r="I8" s="271">
        <v>3</v>
      </c>
      <c r="J8" s="272"/>
      <c r="K8" s="272"/>
      <c r="L8" s="272"/>
      <c r="M8" s="273"/>
    </row>
    <row r="9" spans="1:13" ht="15.75" x14ac:dyDescent="0.25">
      <c r="A9" s="263" t="s">
        <v>23</v>
      </c>
      <c r="B9" s="264"/>
      <c r="C9" s="264"/>
      <c r="D9" s="265"/>
      <c r="E9" s="263" t="s">
        <v>23</v>
      </c>
      <c r="F9" s="264"/>
      <c r="G9" s="264"/>
      <c r="H9" s="265"/>
      <c r="I9" s="263" t="s">
        <v>23</v>
      </c>
      <c r="J9" s="264"/>
      <c r="K9" s="264"/>
      <c r="L9" s="264"/>
      <c r="M9" s="265"/>
    </row>
    <row r="10" spans="1:13" ht="15.75" x14ac:dyDescent="0.25">
      <c r="A10" s="37"/>
      <c r="B10" s="38"/>
      <c r="C10" s="38"/>
      <c r="E10" s="37"/>
      <c r="F10" s="38"/>
      <c r="G10" s="38"/>
      <c r="I10" s="37"/>
      <c r="J10" s="38"/>
      <c r="K10" s="38"/>
    </row>
    <row r="11" spans="1:13" ht="15.75" x14ac:dyDescent="0.25">
      <c r="A11" s="37"/>
      <c r="B11" s="38"/>
      <c r="C11" s="38"/>
      <c r="E11" s="37"/>
      <c r="F11" s="38"/>
      <c r="G11" s="38"/>
      <c r="I11" s="37"/>
      <c r="J11" s="38"/>
      <c r="K11" s="38"/>
    </row>
    <row r="12" spans="1:13" ht="15.75" x14ac:dyDescent="0.25">
      <c r="A12" s="37"/>
      <c r="B12" s="38"/>
      <c r="C12" s="38"/>
      <c r="E12" s="37"/>
      <c r="F12" s="38"/>
      <c r="G12" s="38"/>
      <c r="I12" s="37"/>
      <c r="J12" s="38"/>
      <c r="K12" s="38"/>
    </row>
    <row r="13" spans="1:13" ht="16.5" thickBot="1" x14ac:dyDescent="0.3">
      <c r="A13" s="12" t="s">
        <v>122</v>
      </c>
    </row>
    <row r="14" spans="1:13" ht="16.5" thickBot="1" x14ac:dyDescent="0.3">
      <c r="A14" s="274" t="s">
        <v>387</v>
      </c>
      <c r="B14" s="224" t="s">
        <v>123</v>
      </c>
      <c r="C14" s="244"/>
      <c r="D14" s="225"/>
      <c r="E14" s="224" t="s">
        <v>124</v>
      </c>
      <c r="F14" s="244"/>
      <c r="G14" s="225"/>
      <c r="H14" s="224" t="s">
        <v>125</v>
      </c>
      <c r="I14" s="244"/>
      <c r="J14" s="225"/>
      <c r="K14" s="224" t="s">
        <v>126</v>
      </c>
      <c r="L14" s="244"/>
      <c r="M14" s="225"/>
    </row>
    <row r="15" spans="1:13" ht="97.15" customHeight="1" x14ac:dyDescent="0.25">
      <c r="A15" s="275"/>
      <c r="B15" s="267" t="s">
        <v>388</v>
      </c>
      <c r="C15" s="267" t="s">
        <v>130</v>
      </c>
      <c r="D15" s="34" t="s">
        <v>131</v>
      </c>
      <c r="E15" s="34" t="s">
        <v>127</v>
      </c>
      <c r="F15" s="267" t="s">
        <v>130</v>
      </c>
      <c r="G15" s="34" t="s">
        <v>131</v>
      </c>
      <c r="H15" s="34" t="s">
        <v>127</v>
      </c>
      <c r="I15" s="267" t="s">
        <v>130</v>
      </c>
      <c r="J15" s="34" t="s">
        <v>131</v>
      </c>
      <c r="K15" s="34" t="s">
        <v>127</v>
      </c>
      <c r="L15" s="267" t="s">
        <v>134</v>
      </c>
      <c r="M15" s="267" t="s">
        <v>135</v>
      </c>
    </row>
    <row r="16" spans="1:13" ht="30" x14ac:dyDescent="0.25">
      <c r="A16" s="275"/>
      <c r="B16" s="268"/>
      <c r="C16" s="268"/>
      <c r="D16" s="34" t="s">
        <v>132</v>
      </c>
      <c r="E16" s="34" t="s">
        <v>128</v>
      </c>
      <c r="F16" s="268"/>
      <c r="G16" s="34" t="s">
        <v>132</v>
      </c>
      <c r="H16" s="34" t="s">
        <v>128</v>
      </c>
      <c r="I16" s="268"/>
      <c r="J16" s="34" t="s">
        <v>132</v>
      </c>
      <c r="K16" s="34" t="s">
        <v>133</v>
      </c>
      <c r="L16" s="268"/>
      <c r="M16" s="268"/>
    </row>
    <row r="17" spans="1:13" ht="37.9" customHeight="1" thickBot="1" x14ac:dyDescent="0.3">
      <c r="A17" s="276"/>
      <c r="B17" s="269"/>
      <c r="C17" s="269"/>
      <c r="D17" s="35"/>
      <c r="E17" s="36" t="s">
        <v>129</v>
      </c>
      <c r="F17" s="269"/>
      <c r="G17" s="35"/>
      <c r="H17" s="36" t="s">
        <v>129</v>
      </c>
      <c r="I17" s="269"/>
      <c r="J17" s="35"/>
      <c r="K17" s="35"/>
      <c r="L17" s="269"/>
      <c r="M17" s="269"/>
    </row>
    <row r="18" spans="1:13" ht="39.6" customHeight="1" thickBot="1" x14ac:dyDescent="0.3">
      <c r="A18" s="16">
        <v>1</v>
      </c>
      <c r="B18" s="17">
        <v>2</v>
      </c>
      <c r="C18" s="17">
        <v>3</v>
      </c>
      <c r="D18" s="17">
        <v>4</v>
      </c>
      <c r="E18" s="17">
        <v>5</v>
      </c>
      <c r="F18" s="17">
        <v>6</v>
      </c>
      <c r="G18" s="17">
        <v>7</v>
      </c>
      <c r="H18" s="17">
        <v>8</v>
      </c>
      <c r="I18" s="17">
        <v>9</v>
      </c>
      <c r="J18" s="17">
        <v>10</v>
      </c>
      <c r="K18" s="17">
        <v>11</v>
      </c>
      <c r="L18" s="17">
        <v>12</v>
      </c>
      <c r="M18" s="17">
        <v>13</v>
      </c>
    </row>
    <row r="19" spans="1:13" ht="39" customHeight="1" thickBot="1" x14ac:dyDescent="0.3">
      <c r="A19" s="18" t="s">
        <v>17</v>
      </c>
      <c r="B19" s="84">
        <f>'Таб.3 фін.рез.4 кв.'!E8</f>
        <v>974.7</v>
      </c>
      <c r="C19" s="84" t="s">
        <v>23</v>
      </c>
      <c r="D19" s="84" t="s">
        <v>23</v>
      </c>
      <c r="E19" s="84">
        <f>'Таб.3 фін.рез.4 кв.'!F8</f>
        <v>974.6</v>
      </c>
      <c r="F19" s="84" t="s">
        <v>23</v>
      </c>
      <c r="G19" s="84" t="s">
        <v>23</v>
      </c>
      <c r="H19" s="84">
        <f>E19-B19</f>
        <v>-0.10000000000002274</v>
      </c>
      <c r="I19" s="84" t="s">
        <v>23</v>
      </c>
      <c r="J19" s="84" t="s">
        <v>23</v>
      </c>
      <c r="K19" s="85">
        <f>E19/B19*100</f>
        <v>99.989740432953724</v>
      </c>
      <c r="L19" s="84" t="s">
        <v>23</v>
      </c>
      <c r="M19" s="84" t="s">
        <v>23</v>
      </c>
    </row>
    <row r="20" spans="1:13" ht="42.6" customHeight="1" thickBot="1" x14ac:dyDescent="0.3">
      <c r="A20" s="19" t="s">
        <v>136</v>
      </c>
      <c r="B20" s="86">
        <f>B19</f>
        <v>974.7</v>
      </c>
      <c r="C20" s="84" t="s">
        <v>23</v>
      </c>
      <c r="D20" s="84" t="s">
        <v>23</v>
      </c>
      <c r="E20" s="86">
        <f>E19</f>
        <v>974.6</v>
      </c>
      <c r="F20" s="84" t="s">
        <v>23</v>
      </c>
      <c r="G20" s="84" t="s">
        <v>23</v>
      </c>
      <c r="H20" s="86">
        <f>E20-B20</f>
        <v>-0.10000000000002274</v>
      </c>
      <c r="I20" s="86" t="s">
        <v>23</v>
      </c>
      <c r="J20" s="86" t="s">
        <v>23</v>
      </c>
      <c r="K20" s="87">
        <f>E20/B20*100</f>
        <v>99.989740432953724</v>
      </c>
      <c r="L20" s="84" t="s">
        <v>23</v>
      </c>
      <c r="M20" s="84" t="s">
        <v>23</v>
      </c>
    </row>
  </sheetData>
  <sheetProtection password="CC19" sheet="1" objects="1" scenarios="1"/>
  <mergeCells count="21">
    <mergeCell ref="B15:B17"/>
    <mergeCell ref="A6:M6"/>
    <mergeCell ref="I7:M7"/>
    <mergeCell ref="A7:D7"/>
    <mergeCell ref="A8:D8"/>
    <mergeCell ref="E8:H8"/>
    <mergeCell ref="I8:M8"/>
    <mergeCell ref="A9:D9"/>
    <mergeCell ref="K14:M14"/>
    <mergeCell ref="C15:C17"/>
    <mergeCell ref="F15:F17"/>
    <mergeCell ref="I15:I17"/>
    <mergeCell ref="L15:L17"/>
    <mergeCell ref="M15:M17"/>
    <mergeCell ref="A14:A17"/>
    <mergeCell ref="B14:D14"/>
    <mergeCell ref="E14:G14"/>
    <mergeCell ref="H14:J14"/>
    <mergeCell ref="E9:H9"/>
    <mergeCell ref="E7:H7"/>
    <mergeCell ref="I9:M9"/>
  </mergeCells>
  <pageMargins left="0.70866141732283472" right="0.51181102362204722" top="0.15748031496062992" bottom="0.15748031496062992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6"/>
  <sheetViews>
    <sheetView workbookViewId="0">
      <pane ySplit="5" topLeftCell="A86" activePane="bottomLeft" state="frozenSplit"/>
      <selection pane="bottomLeft" activeCell="C94" sqref="C94"/>
    </sheetView>
  </sheetViews>
  <sheetFormatPr defaultRowHeight="15" x14ac:dyDescent="0.25"/>
  <cols>
    <col min="1" max="1" width="36" customWidth="1"/>
    <col min="2" max="2" width="8.42578125" customWidth="1"/>
    <col min="3" max="3" width="10.7109375" customWidth="1"/>
    <col min="4" max="4" width="10.140625" customWidth="1"/>
    <col min="5" max="5" width="9.7109375" customWidth="1"/>
    <col min="6" max="6" width="10" customWidth="1"/>
    <col min="7" max="7" width="12.28515625" customWidth="1"/>
    <col min="8" max="8" width="14.7109375" customWidth="1"/>
    <col min="9" max="9" width="17.5703125" customWidth="1"/>
    <col min="10" max="10" width="29.7109375" customWidth="1"/>
  </cols>
  <sheetData>
    <row r="1" spans="1:9" ht="15.75" thickBot="1" x14ac:dyDescent="0.3"/>
    <row r="2" spans="1:9" ht="16.5" thickBot="1" x14ac:dyDescent="0.3">
      <c r="A2" s="288" t="s">
        <v>137</v>
      </c>
      <c r="B2" s="289"/>
      <c r="C2" s="289"/>
      <c r="D2" s="289"/>
      <c r="E2" s="289"/>
      <c r="F2" s="289"/>
      <c r="G2" s="289"/>
      <c r="H2" s="289"/>
      <c r="I2" s="290"/>
    </row>
    <row r="3" spans="1:9" ht="43.9" customHeight="1" thickBot="1" x14ac:dyDescent="0.3">
      <c r="A3" s="287" t="s">
        <v>36</v>
      </c>
      <c r="B3" s="287" t="s">
        <v>138</v>
      </c>
      <c r="C3" s="219" t="s">
        <v>139</v>
      </c>
      <c r="D3" s="220"/>
      <c r="E3" s="219" t="s">
        <v>417</v>
      </c>
      <c r="F3" s="277"/>
      <c r="G3" s="277"/>
      <c r="H3" s="277"/>
      <c r="I3" s="220"/>
    </row>
    <row r="4" spans="1:9" ht="43.15" customHeight="1" x14ac:dyDescent="0.25">
      <c r="A4" s="287"/>
      <c r="B4" s="287"/>
      <c r="C4" s="242" t="s">
        <v>140</v>
      </c>
      <c r="D4" s="242" t="s">
        <v>141</v>
      </c>
      <c r="E4" s="242" t="s">
        <v>42</v>
      </c>
      <c r="F4" s="242" t="s">
        <v>43</v>
      </c>
      <c r="G4" s="242" t="s">
        <v>44</v>
      </c>
      <c r="H4" s="242" t="s">
        <v>142</v>
      </c>
      <c r="I4" s="11" t="s">
        <v>143</v>
      </c>
    </row>
    <row r="5" spans="1:9" ht="44.45" customHeight="1" thickBot="1" x14ac:dyDescent="0.3">
      <c r="A5" s="243"/>
      <c r="B5" s="243"/>
      <c r="C5" s="243"/>
      <c r="D5" s="243"/>
      <c r="E5" s="243"/>
      <c r="F5" s="243"/>
      <c r="G5" s="243"/>
      <c r="H5" s="243"/>
      <c r="I5" s="167" t="s">
        <v>144</v>
      </c>
    </row>
    <row r="6" spans="1:9" ht="15" customHeight="1" thickBot="1" x14ac:dyDescent="0.3">
      <c r="A6" s="3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</row>
    <row r="7" spans="1:9" ht="19.899999999999999" customHeight="1" thickBot="1" x14ac:dyDescent="0.3">
      <c r="A7" s="282" t="s">
        <v>145</v>
      </c>
      <c r="B7" s="283"/>
      <c r="C7" s="283"/>
      <c r="D7" s="283"/>
      <c r="E7" s="283"/>
      <c r="F7" s="283"/>
      <c r="G7" s="283"/>
      <c r="H7" s="283"/>
      <c r="I7" s="284"/>
    </row>
    <row r="8" spans="1:9" ht="31.9" customHeight="1" thickBot="1" x14ac:dyDescent="0.3">
      <c r="A8" s="75" t="s">
        <v>47</v>
      </c>
      <c r="B8" s="63">
        <v>1000</v>
      </c>
      <c r="C8" s="69">
        <v>3705.5</v>
      </c>
      <c r="D8" s="69">
        <v>3948.7</v>
      </c>
      <c r="E8" s="65">
        <v>974.7</v>
      </c>
      <c r="F8" s="65">
        <v>974.6</v>
      </c>
      <c r="G8" s="63">
        <f>F8-E8</f>
        <v>-0.10000000000002274</v>
      </c>
      <c r="H8" s="76">
        <f>F8/E8*100</f>
        <v>99.989740432953724</v>
      </c>
      <c r="I8" s="60" t="s">
        <v>23</v>
      </c>
    </row>
    <row r="9" spans="1:9" ht="33" customHeight="1" thickBot="1" x14ac:dyDescent="0.3">
      <c r="A9" s="75" t="s">
        <v>48</v>
      </c>
      <c r="B9" s="63">
        <v>1010</v>
      </c>
      <c r="C9" s="63">
        <f>SUM(C10:C19)</f>
        <v>3502.5000000000005</v>
      </c>
      <c r="D9" s="62">
        <f>SUM(D10:D19)</f>
        <v>3702.3</v>
      </c>
      <c r="E9" s="63">
        <f>SUM(E10:E19)</f>
        <v>942.30000000000018</v>
      </c>
      <c r="F9" s="62">
        <f>SUM(F10:F19)</f>
        <v>943.1</v>
      </c>
      <c r="G9" s="63">
        <f>SUM(G10:G19)</f>
        <v>0.80000000000003624</v>
      </c>
      <c r="H9" s="76">
        <f>F9/E9*100</f>
        <v>100.08489865223389</v>
      </c>
      <c r="I9" s="60" t="s">
        <v>23</v>
      </c>
    </row>
    <row r="10" spans="1:9" ht="31.15" customHeight="1" thickBot="1" x14ac:dyDescent="0.3">
      <c r="A10" s="77" t="s">
        <v>146</v>
      </c>
      <c r="B10" s="60">
        <v>1011</v>
      </c>
      <c r="C10" s="58">
        <v>46</v>
      </c>
      <c r="D10" s="58">
        <v>44</v>
      </c>
      <c r="E10" s="58">
        <v>10</v>
      </c>
      <c r="F10" s="59">
        <v>8.3000000000000007</v>
      </c>
      <c r="G10" s="58">
        <f>F10-E10</f>
        <v>-1.6999999999999993</v>
      </c>
      <c r="H10" s="88">
        <f>F10/E10*100</f>
        <v>83</v>
      </c>
      <c r="I10" s="60" t="s">
        <v>23</v>
      </c>
    </row>
    <row r="11" spans="1:9" ht="18" customHeight="1" thickBot="1" x14ac:dyDescent="0.3">
      <c r="A11" s="77" t="s">
        <v>147</v>
      </c>
      <c r="B11" s="60">
        <v>1012</v>
      </c>
      <c r="C11" s="59" t="s">
        <v>23</v>
      </c>
      <c r="D11" s="59" t="s">
        <v>23</v>
      </c>
      <c r="E11" s="59" t="s">
        <v>148</v>
      </c>
      <c r="F11" s="59" t="s">
        <v>23</v>
      </c>
      <c r="G11" s="60" t="s">
        <v>23</v>
      </c>
      <c r="H11" s="88" t="s">
        <v>23</v>
      </c>
      <c r="I11" s="60" t="s">
        <v>23</v>
      </c>
    </row>
    <row r="12" spans="1:9" ht="21" customHeight="1" thickBot="1" x14ac:dyDescent="0.3">
      <c r="A12" s="77" t="s">
        <v>149</v>
      </c>
      <c r="B12" s="60">
        <v>1013</v>
      </c>
      <c r="C12" s="59">
        <v>502.1</v>
      </c>
      <c r="D12" s="59">
        <v>473.9</v>
      </c>
      <c r="E12" s="59">
        <v>131.80000000000001</v>
      </c>
      <c r="F12" s="59">
        <v>105.6</v>
      </c>
      <c r="G12" s="60">
        <f t="shared" ref="G12:G14" si="0">F12-E12</f>
        <v>-26.200000000000017</v>
      </c>
      <c r="H12" s="88">
        <f t="shared" ref="H12:H14" si="1">F12/E12*100</f>
        <v>80.121396054628207</v>
      </c>
      <c r="I12" s="60" t="s">
        <v>23</v>
      </c>
    </row>
    <row r="13" spans="1:9" ht="21.6" customHeight="1" thickBot="1" x14ac:dyDescent="0.3">
      <c r="A13" s="77" t="s">
        <v>103</v>
      </c>
      <c r="B13" s="60">
        <v>1014</v>
      </c>
      <c r="C13" s="59">
        <v>2022.8</v>
      </c>
      <c r="D13" s="59">
        <v>2253.9</v>
      </c>
      <c r="E13" s="59">
        <v>529.4</v>
      </c>
      <c r="F13" s="59">
        <v>601.70000000000005</v>
      </c>
      <c r="G13" s="61">
        <f t="shared" si="0"/>
        <v>72.300000000000068</v>
      </c>
      <c r="H13" s="88">
        <f t="shared" si="1"/>
        <v>113.65697015489233</v>
      </c>
      <c r="I13" s="60" t="s">
        <v>23</v>
      </c>
    </row>
    <row r="14" spans="1:9" ht="23.45" customHeight="1" thickBot="1" x14ac:dyDescent="0.3">
      <c r="A14" s="77" t="s">
        <v>150</v>
      </c>
      <c r="B14" s="60">
        <v>1015</v>
      </c>
      <c r="C14" s="59">
        <v>451.3</v>
      </c>
      <c r="D14" s="58">
        <v>513.1</v>
      </c>
      <c r="E14" s="59">
        <v>113.7</v>
      </c>
      <c r="F14" s="58">
        <v>138</v>
      </c>
      <c r="G14" s="60">
        <f t="shared" si="0"/>
        <v>24.299999999999997</v>
      </c>
      <c r="H14" s="88">
        <f t="shared" si="1"/>
        <v>121.37203166226914</v>
      </c>
      <c r="I14" s="60" t="s">
        <v>23</v>
      </c>
    </row>
    <row r="15" spans="1:9" ht="47.25" x14ac:dyDescent="0.25">
      <c r="A15" s="89" t="s">
        <v>151</v>
      </c>
      <c r="B15" s="254">
        <v>1016</v>
      </c>
      <c r="C15" s="278">
        <v>188.7</v>
      </c>
      <c r="D15" s="280">
        <v>10.3</v>
      </c>
      <c r="E15" s="278">
        <v>38.1</v>
      </c>
      <c r="F15" s="278">
        <v>2.5</v>
      </c>
      <c r="G15" s="254">
        <f>F15-E15</f>
        <v>-35.6</v>
      </c>
      <c r="H15" s="285">
        <f>F15/E15*100</f>
        <v>6.5616797900262469</v>
      </c>
      <c r="I15" s="254" t="s">
        <v>23</v>
      </c>
    </row>
    <row r="16" spans="1:9" ht="47.45" customHeight="1" thickBot="1" x14ac:dyDescent="0.3">
      <c r="A16" s="77" t="s">
        <v>152</v>
      </c>
      <c r="B16" s="255"/>
      <c r="C16" s="279"/>
      <c r="D16" s="281"/>
      <c r="E16" s="279"/>
      <c r="F16" s="279"/>
      <c r="G16" s="255"/>
      <c r="H16" s="286"/>
      <c r="I16" s="255"/>
    </row>
    <row r="17" spans="1:9" ht="35.450000000000003" customHeight="1" thickBot="1" x14ac:dyDescent="0.3">
      <c r="A17" s="77" t="s">
        <v>153</v>
      </c>
      <c r="B17" s="60">
        <v>1017</v>
      </c>
      <c r="C17" s="59">
        <v>117.8</v>
      </c>
      <c r="D17" s="58">
        <v>101</v>
      </c>
      <c r="E17" s="59">
        <v>31.1</v>
      </c>
      <c r="F17" s="58">
        <v>22.7</v>
      </c>
      <c r="G17" s="60">
        <f>F17-E17</f>
        <v>-8.4000000000000021</v>
      </c>
      <c r="H17" s="88">
        <f>F17/E17*100</f>
        <v>72.990353697749185</v>
      </c>
      <c r="I17" s="60" t="s">
        <v>23</v>
      </c>
    </row>
    <row r="18" spans="1:9" ht="23.45" customHeight="1" thickBot="1" x14ac:dyDescent="0.3">
      <c r="A18" s="77" t="s">
        <v>154</v>
      </c>
      <c r="B18" s="60">
        <v>1018</v>
      </c>
      <c r="C18" s="59" t="s">
        <v>23</v>
      </c>
      <c r="D18" s="59" t="s">
        <v>23</v>
      </c>
      <c r="E18" s="59" t="s">
        <v>23</v>
      </c>
      <c r="F18" s="59" t="s">
        <v>23</v>
      </c>
      <c r="G18" s="60" t="s">
        <v>23</v>
      </c>
      <c r="H18" s="60" t="s">
        <v>23</v>
      </c>
      <c r="I18" s="60" t="s">
        <v>23</v>
      </c>
    </row>
    <row r="19" spans="1:9" ht="26.45" customHeight="1" x14ac:dyDescent="0.25">
      <c r="A19" s="129" t="s">
        <v>155</v>
      </c>
      <c r="B19" s="131">
        <v>1019</v>
      </c>
      <c r="C19" s="191">
        <v>173.8</v>
      </c>
      <c r="D19" s="145">
        <v>306.10000000000002</v>
      </c>
      <c r="E19" s="144">
        <v>88.2</v>
      </c>
      <c r="F19" s="145">
        <v>64.3</v>
      </c>
      <c r="G19" s="148">
        <f>F19-E19</f>
        <v>-23.900000000000006</v>
      </c>
      <c r="H19" s="148">
        <f>F19/E19*100</f>
        <v>72.902494331065753</v>
      </c>
      <c r="I19" s="131" t="s">
        <v>23</v>
      </c>
    </row>
    <row r="20" spans="1:9" ht="16.5" thickBot="1" x14ac:dyDescent="0.3">
      <c r="A20" s="136" t="s">
        <v>156</v>
      </c>
      <c r="B20" s="137">
        <v>1020</v>
      </c>
      <c r="C20" s="146">
        <f>C8-C9</f>
        <v>202.99999999999955</v>
      </c>
      <c r="D20" s="146">
        <f>D8-D9</f>
        <v>246.39999999999964</v>
      </c>
      <c r="E20" s="137">
        <f>E8-E9</f>
        <v>32.399999999999864</v>
      </c>
      <c r="F20" s="146">
        <f>F8-F9</f>
        <v>31.5</v>
      </c>
      <c r="G20" s="147">
        <f>G8-G9</f>
        <v>-0.90000000000005898</v>
      </c>
      <c r="H20" s="147">
        <f>F20/E20*100</f>
        <v>97.222222222222626</v>
      </c>
      <c r="I20" s="128" t="s">
        <v>23</v>
      </c>
    </row>
    <row r="21" spans="1:9" ht="32.25" thickBot="1" x14ac:dyDescent="0.3">
      <c r="A21" s="75" t="s">
        <v>157</v>
      </c>
      <c r="B21" s="63">
        <v>1030</v>
      </c>
      <c r="C21" s="76">
        <f>SUM(C22:C45)</f>
        <v>104.19999999999999</v>
      </c>
      <c r="D21" s="76">
        <f>SUM(D22:D45)</f>
        <v>69.2</v>
      </c>
      <c r="E21" s="76">
        <f>SUM(E22:E45)</f>
        <v>18</v>
      </c>
      <c r="F21" s="76">
        <f>SUM(F22:F45)</f>
        <v>12.1</v>
      </c>
      <c r="G21" s="76">
        <f>SUM(G22:G45)</f>
        <v>-5.9</v>
      </c>
      <c r="H21" s="76">
        <f>F21/E21*100</f>
        <v>67.222222222222214</v>
      </c>
      <c r="I21" s="60" t="s">
        <v>23</v>
      </c>
    </row>
    <row r="22" spans="1:9" ht="32.450000000000003" customHeight="1" thickBot="1" x14ac:dyDescent="0.3">
      <c r="A22" s="77" t="s">
        <v>158</v>
      </c>
      <c r="B22" s="60">
        <v>1031</v>
      </c>
      <c r="C22" s="60" t="s">
        <v>23</v>
      </c>
      <c r="D22" s="60" t="s">
        <v>23</v>
      </c>
      <c r="E22" s="60" t="s">
        <v>23</v>
      </c>
      <c r="F22" s="60" t="s">
        <v>23</v>
      </c>
      <c r="G22" s="60" t="s">
        <v>23</v>
      </c>
      <c r="H22" s="60" t="s">
        <v>23</v>
      </c>
      <c r="I22" s="60" t="s">
        <v>23</v>
      </c>
    </row>
    <row r="23" spans="1:9" ht="33.6" customHeight="1" thickBot="1" x14ac:dyDescent="0.3">
      <c r="A23" s="77" t="s">
        <v>159</v>
      </c>
      <c r="B23" s="60">
        <v>1032</v>
      </c>
      <c r="C23" s="60" t="s">
        <v>23</v>
      </c>
      <c r="D23" s="60" t="s">
        <v>23</v>
      </c>
      <c r="E23" s="60" t="s">
        <v>23</v>
      </c>
      <c r="F23" s="60" t="s">
        <v>23</v>
      </c>
      <c r="G23" s="60" t="s">
        <v>23</v>
      </c>
      <c r="H23" s="60" t="s">
        <v>23</v>
      </c>
      <c r="I23" s="60" t="s">
        <v>23</v>
      </c>
    </row>
    <row r="24" spans="1:9" ht="19.899999999999999" customHeight="1" thickBot="1" x14ac:dyDescent="0.3">
      <c r="A24" s="77" t="s">
        <v>160</v>
      </c>
      <c r="B24" s="60">
        <v>1033</v>
      </c>
      <c r="C24" s="60" t="s">
        <v>23</v>
      </c>
      <c r="D24" s="60" t="s">
        <v>23</v>
      </c>
      <c r="E24" s="60" t="s">
        <v>23</v>
      </c>
      <c r="F24" s="60" t="s">
        <v>23</v>
      </c>
      <c r="G24" s="60" t="s">
        <v>23</v>
      </c>
      <c r="H24" s="60" t="s">
        <v>23</v>
      </c>
      <c r="I24" s="60" t="s">
        <v>23</v>
      </c>
    </row>
    <row r="25" spans="1:9" ht="19.149999999999999" customHeight="1" thickBot="1" x14ac:dyDescent="0.3">
      <c r="A25" s="77" t="s">
        <v>161</v>
      </c>
      <c r="B25" s="60">
        <v>1034</v>
      </c>
      <c r="C25" s="60" t="s">
        <v>23</v>
      </c>
      <c r="D25" s="60" t="s">
        <v>23</v>
      </c>
      <c r="E25" s="60" t="s">
        <v>23</v>
      </c>
      <c r="F25" s="60" t="s">
        <v>23</v>
      </c>
      <c r="G25" s="60" t="s">
        <v>23</v>
      </c>
      <c r="H25" s="60" t="s">
        <v>23</v>
      </c>
      <c r="I25" s="60" t="s">
        <v>23</v>
      </c>
    </row>
    <row r="26" spans="1:9" ht="19.899999999999999" customHeight="1" thickBot="1" x14ac:dyDescent="0.3">
      <c r="A26" s="77" t="s">
        <v>162</v>
      </c>
      <c r="B26" s="60">
        <v>1035</v>
      </c>
      <c r="C26" s="66">
        <v>35</v>
      </c>
      <c r="D26" s="66">
        <v>32</v>
      </c>
      <c r="E26" s="66">
        <v>0</v>
      </c>
      <c r="F26" s="66">
        <v>0</v>
      </c>
      <c r="G26" s="88">
        <f>F26-E26</f>
        <v>0</v>
      </c>
      <c r="H26" s="88">
        <v>0</v>
      </c>
      <c r="I26" s="60" t="s">
        <v>23</v>
      </c>
    </row>
    <row r="27" spans="1:9" ht="19.899999999999999" customHeight="1" thickBot="1" x14ac:dyDescent="0.3">
      <c r="A27" s="77" t="s">
        <v>163</v>
      </c>
      <c r="B27" s="60">
        <v>1036</v>
      </c>
      <c r="C27" s="60" t="s">
        <v>23</v>
      </c>
      <c r="D27" s="60" t="s">
        <v>23</v>
      </c>
      <c r="E27" s="60" t="s">
        <v>23</v>
      </c>
      <c r="F27" s="60" t="s">
        <v>23</v>
      </c>
      <c r="G27" s="60" t="s">
        <v>23</v>
      </c>
      <c r="H27" s="60" t="s">
        <v>23</v>
      </c>
      <c r="I27" s="60" t="s">
        <v>23</v>
      </c>
    </row>
    <row r="28" spans="1:9" ht="20.45" customHeight="1" thickBot="1" x14ac:dyDescent="0.3">
      <c r="A28" s="77" t="s">
        <v>164</v>
      </c>
      <c r="B28" s="60">
        <v>1037</v>
      </c>
      <c r="C28" s="60" t="s">
        <v>23</v>
      </c>
      <c r="D28" s="60" t="s">
        <v>23</v>
      </c>
      <c r="E28" s="60" t="s">
        <v>23</v>
      </c>
      <c r="F28" s="60" t="s">
        <v>23</v>
      </c>
      <c r="G28" s="60" t="s">
        <v>23</v>
      </c>
      <c r="H28" s="60" t="s">
        <v>23</v>
      </c>
      <c r="I28" s="60" t="s">
        <v>23</v>
      </c>
    </row>
    <row r="29" spans="1:9" ht="23.45" customHeight="1" thickBot="1" x14ac:dyDescent="0.3">
      <c r="A29" s="77" t="s">
        <v>165</v>
      </c>
      <c r="B29" s="60">
        <v>1038</v>
      </c>
      <c r="C29" s="60" t="s">
        <v>23</v>
      </c>
      <c r="D29" s="60" t="s">
        <v>23</v>
      </c>
      <c r="E29" s="60" t="s">
        <v>23</v>
      </c>
      <c r="F29" s="60" t="s">
        <v>23</v>
      </c>
      <c r="G29" s="60" t="s">
        <v>23</v>
      </c>
      <c r="H29" s="60" t="s">
        <v>23</v>
      </c>
      <c r="I29" s="60" t="s">
        <v>23</v>
      </c>
    </row>
    <row r="30" spans="1:9" ht="20.45" customHeight="1" thickBot="1" x14ac:dyDescent="0.3">
      <c r="A30" s="77" t="s">
        <v>166</v>
      </c>
      <c r="B30" s="60">
        <v>1039</v>
      </c>
      <c r="C30" s="60" t="s">
        <v>23</v>
      </c>
      <c r="D30" s="60" t="s">
        <v>23</v>
      </c>
      <c r="E30" s="60" t="s">
        <v>23</v>
      </c>
      <c r="F30" s="60" t="s">
        <v>23</v>
      </c>
      <c r="G30" s="60" t="s">
        <v>23</v>
      </c>
      <c r="H30" s="60" t="s">
        <v>23</v>
      </c>
      <c r="I30" s="60" t="s">
        <v>23</v>
      </c>
    </row>
    <row r="31" spans="1:9" ht="31.5" x14ac:dyDescent="0.25">
      <c r="A31" s="89" t="s">
        <v>167</v>
      </c>
      <c r="B31" s="254">
        <v>1040</v>
      </c>
      <c r="C31" s="254" t="s">
        <v>23</v>
      </c>
      <c r="D31" s="254" t="s">
        <v>23</v>
      </c>
      <c r="E31" s="254" t="s">
        <v>23</v>
      </c>
      <c r="F31" s="254" t="s">
        <v>23</v>
      </c>
      <c r="G31" s="254" t="s">
        <v>23</v>
      </c>
      <c r="H31" s="254" t="s">
        <v>23</v>
      </c>
      <c r="I31" s="254" t="s">
        <v>23</v>
      </c>
    </row>
    <row r="32" spans="1:9" ht="32.450000000000003" customHeight="1" thickBot="1" x14ac:dyDescent="0.3">
      <c r="A32" s="77" t="s">
        <v>168</v>
      </c>
      <c r="B32" s="255"/>
      <c r="C32" s="255"/>
      <c r="D32" s="255"/>
      <c r="E32" s="255"/>
      <c r="F32" s="255"/>
      <c r="G32" s="255"/>
      <c r="H32" s="255"/>
      <c r="I32" s="255"/>
    </row>
    <row r="33" spans="1:9" ht="61.9" customHeight="1" thickBot="1" x14ac:dyDescent="0.3">
      <c r="A33" s="77" t="s">
        <v>169</v>
      </c>
      <c r="B33" s="60">
        <v>1041</v>
      </c>
      <c r="C33" s="60" t="s">
        <v>23</v>
      </c>
      <c r="D33" s="60" t="s">
        <v>23</v>
      </c>
      <c r="E33" s="60" t="s">
        <v>23</v>
      </c>
      <c r="F33" s="60" t="s">
        <v>23</v>
      </c>
      <c r="G33" s="60" t="s">
        <v>23</v>
      </c>
      <c r="H33" s="60" t="s">
        <v>23</v>
      </c>
      <c r="I33" s="60" t="s">
        <v>23</v>
      </c>
    </row>
    <row r="34" spans="1:9" ht="47.45" customHeight="1" thickBot="1" x14ac:dyDescent="0.3">
      <c r="A34" s="77" t="s">
        <v>170</v>
      </c>
      <c r="B34" s="60">
        <v>1042</v>
      </c>
      <c r="C34" s="60" t="s">
        <v>23</v>
      </c>
      <c r="D34" s="60" t="s">
        <v>23</v>
      </c>
      <c r="E34" s="60" t="s">
        <v>23</v>
      </c>
      <c r="F34" s="60" t="s">
        <v>23</v>
      </c>
      <c r="G34" s="60" t="s">
        <v>23</v>
      </c>
      <c r="H34" s="60" t="s">
        <v>23</v>
      </c>
      <c r="I34" s="60" t="s">
        <v>23</v>
      </c>
    </row>
    <row r="35" spans="1:9" ht="32.25" thickBot="1" x14ac:dyDescent="0.3">
      <c r="A35" s="77" t="s">
        <v>171</v>
      </c>
      <c r="B35" s="60">
        <v>1043</v>
      </c>
      <c r="C35" s="60" t="s">
        <v>23</v>
      </c>
      <c r="D35" s="60" t="s">
        <v>23</v>
      </c>
      <c r="E35" s="60" t="s">
        <v>23</v>
      </c>
      <c r="F35" s="60" t="s">
        <v>23</v>
      </c>
      <c r="G35" s="60" t="s">
        <v>23</v>
      </c>
      <c r="H35" s="60" t="s">
        <v>23</v>
      </c>
      <c r="I35" s="60" t="s">
        <v>23</v>
      </c>
    </row>
    <row r="36" spans="1:9" ht="19.899999999999999" customHeight="1" thickBot="1" x14ac:dyDescent="0.3">
      <c r="A36" s="77" t="s">
        <v>172</v>
      </c>
      <c r="B36" s="60">
        <v>1044</v>
      </c>
      <c r="C36" s="59">
        <v>37.799999999999997</v>
      </c>
      <c r="D36" s="58">
        <v>8.4</v>
      </c>
      <c r="E36" s="59">
        <v>6.9</v>
      </c>
      <c r="F36" s="58">
        <v>4.9000000000000004</v>
      </c>
      <c r="G36" s="60">
        <f>F36-E36</f>
        <v>-2</v>
      </c>
      <c r="H36" s="88">
        <f>F36/E36*100</f>
        <v>71.014492753623188</v>
      </c>
      <c r="I36" s="60" t="s">
        <v>23</v>
      </c>
    </row>
    <row r="37" spans="1:9" ht="32.450000000000003" customHeight="1" thickBot="1" x14ac:dyDescent="0.3">
      <c r="A37" s="77" t="s">
        <v>173</v>
      </c>
      <c r="B37" s="60">
        <v>1045</v>
      </c>
      <c r="C37" s="59">
        <v>12.3</v>
      </c>
      <c r="D37" s="59">
        <v>1.5</v>
      </c>
      <c r="E37" s="59">
        <v>1.9</v>
      </c>
      <c r="F37" s="58">
        <v>0</v>
      </c>
      <c r="G37" s="60">
        <f>F37-E37</f>
        <v>-1.9</v>
      </c>
      <c r="H37" s="88">
        <f>F37/E37*100</f>
        <v>0</v>
      </c>
      <c r="I37" s="60" t="s">
        <v>23</v>
      </c>
    </row>
    <row r="38" spans="1:9" ht="21" customHeight="1" thickBot="1" x14ac:dyDescent="0.3">
      <c r="A38" s="77" t="s">
        <v>174</v>
      </c>
      <c r="B38" s="60">
        <v>1046</v>
      </c>
      <c r="C38" s="59" t="s">
        <v>23</v>
      </c>
      <c r="D38" s="59" t="s">
        <v>23</v>
      </c>
      <c r="E38" s="59" t="s">
        <v>23</v>
      </c>
      <c r="F38" s="59" t="s">
        <v>23</v>
      </c>
      <c r="G38" s="60" t="s">
        <v>23</v>
      </c>
      <c r="H38" s="60" t="s">
        <v>23</v>
      </c>
      <c r="I38" s="60" t="s">
        <v>23</v>
      </c>
    </row>
    <row r="39" spans="1:9" ht="16.899999999999999" customHeight="1" x14ac:dyDescent="0.25">
      <c r="A39" s="129" t="s">
        <v>175</v>
      </c>
      <c r="B39" s="131">
        <v>1047</v>
      </c>
      <c r="C39" s="145" t="s">
        <v>23</v>
      </c>
      <c r="D39" s="145" t="s">
        <v>23</v>
      </c>
      <c r="E39" s="145" t="s">
        <v>23</v>
      </c>
      <c r="F39" s="145" t="s">
        <v>23</v>
      </c>
      <c r="G39" s="131" t="s">
        <v>23</v>
      </c>
      <c r="H39" s="131" t="s">
        <v>23</v>
      </c>
      <c r="I39" s="131" t="s">
        <v>23</v>
      </c>
    </row>
    <row r="40" spans="1:9" ht="32.25" thickBot="1" x14ac:dyDescent="0.3">
      <c r="A40" s="126" t="s">
        <v>176</v>
      </c>
      <c r="B40" s="128">
        <v>1048</v>
      </c>
      <c r="C40" s="149" t="s">
        <v>23</v>
      </c>
      <c r="D40" s="149" t="s">
        <v>23</v>
      </c>
      <c r="E40" s="149" t="s">
        <v>23</v>
      </c>
      <c r="F40" s="149" t="s">
        <v>23</v>
      </c>
      <c r="G40" s="128" t="s">
        <v>23</v>
      </c>
      <c r="H40" s="128" t="s">
        <v>23</v>
      </c>
      <c r="I40" s="128" t="s">
        <v>23</v>
      </c>
    </row>
    <row r="41" spans="1:9" ht="32.25" thickBot="1" x14ac:dyDescent="0.3">
      <c r="A41" s="77" t="s">
        <v>177</v>
      </c>
      <c r="B41" s="60">
        <v>1049</v>
      </c>
      <c r="C41" s="59" t="s">
        <v>23</v>
      </c>
      <c r="D41" s="59" t="s">
        <v>23</v>
      </c>
      <c r="E41" s="59" t="s">
        <v>23</v>
      </c>
      <c r="F41" s="59" t="s">
        <v>23</v>
      </c>
      <c r="G41" s="60" t="s">
        <v>23</v>
      </c>
      <c r="H41" s="60" t="s">
        <v>23</v>
      </c>
      <c r="I41" s="60" t="s">
        <v>23</v>
      </c>
    </row>
    <row r="42" spans="1:9" ht="31.5" x14ac:dyDescent="0.25">
      <c r="A42" s="89" t="s">
        <v>178</v>
      </c>
      <c r="B42" s="254">
        <v>1050</v>
      </c>
      <c r="C42" s="278"/>
      <c r="D42" s="278">
        <v>22.9</v>
      </c>
      <c r="E42" s="280">
        <v>8</v>
      </c>
      <c r="F42" s="278">
        <v>6.1</v>
      </c>
      <c r="G42" s="254">
        <f>F42-E42</f>
        <v>-1.9000000000000004</v>
      </c>
      <c r="H42" s="285">
        <f>F42/E42*100</f>
        <v>76.25</v>
      </c>
      <c r="I42" s="254" t="s">
        <v>23</v>
      </c>
    </row>
    <row r="43" spans="1:9" ht="32.25" thickBot="1" x14ac:dyDescent="0.3">
      <c r="A43" s="77" t="s">
        <v>179</v>
      </c>
      <c r="B43" s="255"/>
      <c r="C43" s="279"/>
      <c r="D43" s="279"/>
      <c r="E43" s="281"/>
      <c r="F43" s="279"/>
      <c r="G43" s="255"/>
      <c r="H43" s="286"/>
      <c r="I43" s="255"/>
    </row>
    <row r="44" spans="1:9" ht="31.15" customHeight="1" thickBot="1" x14ac:dyDescent="0.3">
      <c r="A44" s="77" t="s">
        <v>180</v>
      </c>
      <c r="B44" s="60" t="s">
        <v>181</v>
      </c>
      <c r="C44" s="59" t="s">
        <v>23</v>
      </c>
      <c r="D44" s="59" t="s">
        <v>23</v>
      </c>
      <c r="E44" s="59" t="s">
        <v>23</v>
      </c>
      <c r="F44" s="59" t="s">
        <v>23</v>
      </c>
      <c r="G44" s="60" t="s">
        <v>23</v>
      </c>
      <c r="H44" s="60" t="s">
        <v>23</v>
      </c>
      <c r="I44" s="60" t="s">
        <v>23</v>
      </c>
    </row>
    <row r="45" spans="1:9" ht="32.25" thickBot="1" x14ac:dyDescent="0.3">
      <c r="A45" s="77" t="s">
        <v>182</v>
      </c>
      <c r="B45" s="60">
        <v>1051</v>
      </c>
      <c r="C45" s="59">
        <v>19.100000000000001</v>
      </c>
      <c r="D45" s="59">
        <v>4.4000000000000004</v>
      </c>
      <c r="E45" s="59">
        <v>1.2</v>
      </c>
      <c r="F45" s="59">
        <v>1.1000000000000001</v>
      </c>
      <c r="G45" s="60">
        <f>F45-E45</f>
        <v>-9.9999999999999867E-2</v>
      </c>
      <c r="H45" s="88">
        <f>F45/E45*100</f>
        <v>91.666666666666671</v>
      </c>
      <c r="I45" s="60" t="s">
        <v>23</v>
      </c>
    </row>
    <row r="46" spans="1:9" ht="16.5" thickBot="1" x14ac:dyDescent="0.3">
      <c r="A46" s="75" t="s">
        <v>183</v>
      </c>
      <c r="B46" s="63">
        <v>1060</v>
      </c>
      <c r="C46" s="60" t="s">
        <v>23</v>
      </c>
      <c r="D46" s="60" t="s">
        <v>23</v>
      </c>
      <c r="E46" s="60" t="s">
        <v>23</v>
      </c>
      <c r="F46" s="60" t="s">
        <v>23</v>
      </c>
      <c r="G46" s="60" t="s">
        <v>23</v>
      </c>
      <c r="H46" s="60" t="s">
        <v>23</v>
      </c>
      <c r="I46" s="60" t="s">
        <v>23</v>
      </c>
    </row>
    <row r="47" spans="1:9" ht="16.5" thickBot="1" x14ac:dyDescent="0.3">
      <c r="A47" s="77" t="s">
        <v>184</v>
      </c>
      <c r="B47" s="60">
        <v>1061</v>
      </c>
      <c r="C47" s="60" t="s">
        <v>23</v>
      </c>
      <c r="D47" s="60" t="s">
        <v>23</v>
      </c>
      <c r="E47" s="60" t="s">
        <v>23</v>
      </c>
      <c r="F47" s="60" t="s">
        <v>23</v>
      </c>
      <c r="G47" s="60" t="s">
        <v>23</v>
      </c>
      <c r="H47" s="60" t="s">
        <v>23</v>
      </c>
      <c r="I47" s="60" t="s">
        <v>23</v>
      </c>
    </row>
    <row r="48" spans="1:9" ht="18" customHeight="1" thickBot="1" x14ac:dyDescent="0.3">
      <c r="A48" s="77" t="s">
        <v>185</v>
      </c>
      <c r="B48" s="60">
        <v>1062</v>
      </c>
      <c r="C48" s="60" t="s">
        <v>23</v>
      </c>
      <c r="D48" s="60" t="s">
        <v>23</v>
      </c>
      <c r="E48" s="60" t="s">
        <v>23</v>
      </c>
      <c r="F48" s="60" t="s">
        <v>23</v>
      </c>
      <c r="G48" s="60" t="s">
        <v>23</v>
      </c>
      <c r="H48" s="60" t="s">
        <v>23</v>
      </c>
      <c r="I48" s="60" t="s">
        <v>23</v>
      </c>
    </row>
    <row r="49" spans="1:9" ht="16.5" thickBot="1" x14ac:dyDescent="0.3">
      <c r="A49" s="77" t="s">
        <v>165</v>
      </c>
      <c r="B49" s="60">
        <v>1063</v>
      </c>
      <c r="C49" s="60" t="s">
        <v>23</v>
      </c>
      <c r="D49" s="60" t="s">
        <v>23</v>
      </c>
      <c r="E49" s="60" t="s">
        <v>23</v>
      </c>
      <c r="F49" s="60" t="s">
        <v>23</v>
      </c>
      <c r="G49" s="60" t="s">
        <v>23</v>
      </c>
      <c r="H49" s="60" t="s">
        <v>23</v>
      </c>
      <c r="I49" s="60" t="s">
        <v>23</v>
      </c>
    </row>
    <row r="50" spans="1:9" ht="16.5" thickBot="1" x14ac:dyDescent="0.3">
      <c r="A50" s="77" t="s">
        <v>166</v>
      </c>
      <c r="B50" s="60">
        <v>1064</v>
      </c>
      <c r="C50" s="60" t="s">
        <v>23</v>
      </c>
      <c r="D50" s="60" t="s">
        <v>23</v>
      </c>
      <c r="E50" s="60" t="s">
        <v>23</v>
      </c>
      <c r="F50" s="60" t="s">
        <v>23</v>
      </c>
      <c r="G50" s="60" t="s">
        <v>23</v>
      </c>
      <c r="H50" s="60" t="s">
        <v>23</v>
      </c>
      <c r="I50" s="60" t="s">
        <v>23</v>
      </c>
    </row>
    <row r="51" spans="1:9" ht="32.25" thickBot="1" x14ac:dyDescent="0.3">
      <c r="A51" s="77" t="s">
        <v>167</v>
      </c>
      <c r="B51" s="60">
        <v>1065</v>
      </c>
      <c r="C51" s="60" t="s">
        <v>23</v>
      </c>
      <c r="D51" s="60" t="s">
        <v>23</v>
      </c>
      <c r="E51" s="60" t="s">
        <v>23</v>
      </c>
      <c r="F51" s="60" t="s">
        <v>23</v>
      </c>
      <c r="G51" s="60" t="s">
        <v>23</v>
      </c>
      <c r="H51" s="60" t="s">
        <v>23</v>
      </c>
      <c r="I51" s="60" t="s">
        <v>23</v>
      </c>
    </row>
    <row r="52" spans="1:9" ht="16.5" thickBot="1" x14ac:dyDescent="0.3">
      <c r="A52" s="77" t="s">
        <v>186</v>
      </c>
      <c r="B52" s="60">
        <v>1066</v>
      </c>
      <c r="C52" s="60" t="s">
        <v>23</v>
      </c>
      <c r="D52" s="60" t="s">
        <v>23</v>
      </c>
      <c r="E52" s="60" t="s">
        <v>23</v>
      </c>
      <c r="F52" s="60" t="s">
        <v>23</v>
      </c>
      <c r="G52" s="60" t="s">
        <v>23</v>
      </c>
      <c r="H52" s="60" t="s">
        <v>23</v>
      </c>
      <c r="I52" s="60" t="s">
        <v>23</v>
      </c>
    </row>
    <row r="53" spans="1:9" ht="32.25" thickBot="1" x14ac:dyDescent="0.3">
      <c r="A53" s="77" t="s">
        <v>187</v>
      </c>
      <c r="B53" s="60">
        <v>1067</v>
      </c>
      <c r="C53" s="60" t="s">
        <v>23</v>
      </c>
      <c r="D53" s="60" t="s">
        <v>23</v>
      </c>
      <c r="E53" s="60" t="s">
        <v>23</v>
      </c>
      <c r="F53" s="60" t="s">
        <v>23</v>
      </c>
      <c r="G53" s="60" t="s">
        <v>23</v>
      </c>
      <c r="H53" s="60" t="s">
        <v>23</v>
      </c>
      <c r="I53" s="60" t="s">
        <v>23</v>
      </c>
    </row>
    <row r="54" spans="1:9" ht="33.6" customHeight="1" thickBot="1" x14ac:dyDescent="0.3">
      <c r="A54" s="75" t="s">
        <v>188</v>
      </c>
      <c r="B54" s="63">
        <v>1070</v>
      </c>
      <c r="C54" s="62">
        <f>C57+C56</f>
        <v>7</v>
      </c>
      <c r="D54" s="62">
        <f t="shared" ref="D54:H54" si="2">D57</f>
        <v>16.600000000000001</v>
      </c>
      <c r="E54" s="62">
        <f t="shared" si="2"/>
        <v>1.2</v>
      </c>
      <c r="F54" s="62">
        <f t="shared" si="2"/>
        <v>12.1</v>
      </c>
      <c r="G54" s="62">
        <f t="shared" si="2"/>
        <v>10.9</v>
      </c>
      <c r="H54" s="76">
        <f t="shared" si="2"/>
        <v>1008.3333333333334</v>
      </c>
      <c r="I54" s="60" t="s">
        <v>23</v>
      </c>
    </row>
    <row r="55" spans="1:9" ht="16.5" thickBot="1" x14ac:dyDescent="0.3">
      <c r="A55" s="77" t="s">
        <v>189</v>
      </c>
      <c r="B55" s="60">
        <v>1071</v>
      </c>
      <c r="C55" s="60" t="s">
        <v>23</v>
      </c>
      <c r="D55" s="60" t="s">
        <v>23</v>
      </c>
      <c r="E55" s="60" t="s">
        <v>23</v>
      </c>
      <c r="F55" s="60" t="s">
        <v>23</v>
      </c>
      <c r="G55" s="60" t="s">
        <v>23</v>
      </c>
      <c r="H55" s="60" t="s">
        <v>23</v>
      </c>
      <c r="I55" s="60" t="s">
        <v>23</v>
      </c>
    </row>
    <row r="56" spans="1:9" ht="30.6" customHeight="1" thickBot="1" x14ac:dyDescent="0.3">
      <c r="A56" s="77" t="s">
        <v>190</v>
      </c>
      <c r="B56" s="60">
        <v>1072</v>
      </c>
      <c r="C56" s="61">
        <v>7</v>
      </c>
      <c r="D56" s="60" t="s">
        <v>23</v>
      </c>
      <c r="E56" s="60" t="s">
        <v>23</v>
      </c>
      <c r="F56" s="60" t="s">
        <v>23</v>
      </c>
      <c r="G56" s="60" t="s">
        <v>23</v>
      </c>
      <c r="H56" s="60" t="s">
        <v>23</v>
      </c>
      <c r="I56" s="60" t="s">
        <v>23</v>
      </c>
    </row>
    <row r="57" spans="1:9" ht="33.6" customHeight="1" thickBot="1" x14ac:dyDescent="0.3">
      <c r="A57" s="77" t="s">
        <v>191</v>
      </c>
      <c r="B57" s="60">
        <v>1073</v>
      </c>
      <c r="C57" s="66">
        <v>0</v>
      </c>
      <c r="D57" s="59">
        <v>16.600000000000001</v>
      </c>
      <c r="E57" s="66">
        <v>1.2</v>
      </c>
      <c r="F57" s="59">
        <v>12.1</v>
      </c>
      <c r="G57" s="66">
        <f>F57-E57</f>
        <v>10.9</v>
      </c>
      <c r="H57" s="88">
        <f>F57/E57*100</f>
        <v>1008.3333333333334</v>
      </c>
      <c r="I57" s="60" t="s">
        <v>23</v>
      </c>
    </row>
    <row r="58" spans="1:9" ht="32.25" thickBot="1" x14ac:dyDescent="0.3">
      <c r="A58" s="75" t="s">
        <v>192</v>
      </c>
      <c r="B58" s="63">
        <v>1080</v>
      </c>
      <c r="C58" s="62">
        <f>C64+C60</f>
        <v>96.7</v>
      </c>
      <c r="D58" s="62">
        <f t="shared" ref="D58:H58" si="3">D64</f>
        <v>71.099999999999994</v>
      </c>
      <c r="E58" s="63">
        <f t="shared" si="3"/>
        <v>15.6</v>
      </c>
      <c r="F58" s="62">
        <f t="shared" si="3"/>
        <v>20.5</v>
      </c>
      <c r="G58" s="63">
        <f t="shared" si="3"/>
        <v>4.9000000000000004</v>
      </c>
      <c r="H58" s="76">
        <f t="shared" si="3"/>
        <v>131.41025641025641</v>
      </c>
      <c r="I58" s="60" t="s">
        <v>23</v>
      </c>
    </row>
    <row r="59" spans="1:9" ht="16.5" thickBot="1" x14ac:dyDescent="0.3">
      <c r="A59" s="77" t="s">
        <v>189</v>
      </c>
      <c r="B59" s="60">
        <v>1081</v>
      </c>
      <c r="C59" s="60" t="s">
        <v>23</v>
      </c>
      <c r="D59" s="60" t="s">
        <v>23</v>
      </c>
      <c r="E59" s="60" t="s">
        <v>23</v>
      </c>
      <c r="F59" s="60" t="s">
        <v>23</v>
      </c>
      <c r="G59" s="60" t="s">
        <v>23</v>
      </c>
      <c r="H59" s="60" t="s">
        <v>23</v>
      </c>
      <c r="I59" s="60" t="s">
        <v>23</v>
      </c>
    </row>
    <row r="60" spans="1:9" ht="32.25" thickBot="1" x14ac:dyDescent="0.3">
      <c r="A60" s="77" t="s">
        <v>193</v>
      </c>
      <c r="B60" s="60">
        <v>1082</v>
      </c>
      <c r="C60" s="60">
        <v>96.7</v>
      </c>
      <c r="D60" s="60" t="s">
        <v>23</v>
      </c>
      <c r="E60" s="60" t="s">
        <v>23</v>
      </c>
      <c r="F60" s="60" t="s">
        <v>23</v>
      </c>
      <c r="G60" s="60" t="s">
        <v>23</v>
      </c>
      <c r="H60" s="60" t="s">
        <v>23</v>
      </c>
      <c r="I60" s="60" t="s">
        <v>23</v>
      </c>
    </row>
    <row r="61" spans="1:9" ht="15.75" x14ac:dyDescent="0.25">
      <c r="A61" s="129" t="s">
        <v>194</v>
      </c>
      <c r="B61" s="131">
        <v>1083</v>
      </c>
      <c r="C61" s="131" t="s">
        <v>23</v>
      </c>
      <c r="D61" s="131" t="s">
        <v>23</v>
      </c>
      <c r="E61" s="131" t="s">
        <v>23</v>
      </c>
      <c r="F61" s="131" t="s">
        <v>23</v>
      </c>
      <c r="G61" s="131" t="s">
        <v>23</v>
      </c>
      <c r="H61" s="131" t="s">
        <v>23</v>
      </c>
      <c r="I61" s="131" t="s">
        <v>23</v>
      </c>
    </row>
    <row r="62" spans="1:9" ht="31.15" customHeight="1" thickBot="1" x14ac:dyDescent="0.3">
      <c r="A62" s="126" t="s">
        <v>195</v>
      </c>
      <c r="B62" s="128">
        <v>1084</v>
      </c>
      <c r="C62" s="128" t="s">
        <v>23</v>
      </c>
      <c r="D62" s="128" t="s">
        <v>23</v>
      </c>
      <c r="E62" s="128" t="s">
        <v>23</v>
      </c>
      <c r="F62" s="128" t="s">
        <v>23</v>
      </c>
      <c r="G62" s="128" t="s">
        <v>23</v>
      </c>
      <c r="H62" s="128" t="s">
        <v>23</v>
      </c>
      <c r="I62" s="128" t="s">
        <v>23</v>
      </c>
    </row>
    <row r="63" spans="1:9" ht="32.25" thickBot="1" x14ac:dyDescent="0.3">
      <c r="A63" s="77" t="s">
        <v>196</v>
      </c>
      <c r="B63" s="60">
        <v>1085</v>
      </c>
      <c r="C63" s="60" t="s">
        <v>23</v>
      </c>
      <c r="D63" s="60" t="s">
        <v>23</v>
      </c>
      <c r="E63" s="60" t="s">
        <v>23</v>
      </c>
      <c r="F63" s="60" t="s">
        <v>23</v>
      </c>
      <c r="G63" s="60" t="s">
        <v>23</v>
      </c>
      <c r="H63" s="88" t="s">
        <v>23</v>
      </c>
      <c r="I63" s="60" t="s">
        <v>23</v>
      </c>
    </row>
    <row r="64" spans="1:9" ht="32.450000000000003" customHeight="1" thickBot="1" x14ac:dyDescent="0.3">
      <c r="A64" s="77" t="s">
        <v>197</v>
      </c>
      <c r="B64" s="60">
        <v>1086</v>
      </c>
      <c r="C64" s="58">
        <v>0</v>
      </c>
      <c r="D64" s="58">
        <v>71.099999999999994</v>
      </c>
      <c r="E64" s="59">
        <v>15.6</v>
      </c>
      <c r="F64" s="59">
        <v>20.5</v>
      </c>
      <c r="G64" s="60">
        <f>F64-E64</f>
        <v>4.9000000000000004</v>
      </c>
      <c r="H64" s="88">
        <f>F64/E64*100</f>
        <v>131.41025641025641</v>
      </c>
      <c r="I64" s="60" t="s">
        <v>23</v>
      </c>
    </row>
    <row r="65" spans="1:9" ht="32.25" thickBot="1" x14ac:dyDescent="0.3">
      <c r="A65" s="75" t="s">
        <v>198</v>
      </c>
      <c r="B65" s="63">
        <v>1100</v>
      </c>
      <c r="C65" s="76">
        <f>C20-C21+C54-C58</f>
        <v>9.0999999999995538</v>
      </c>
      <c r="D65" s="76">
        <f t="shared" ref="D65:G65" si="4">D20-D21+D54-D58</f>
        <v>122.69999999999965</v>
      </c>
      <c r="E65" s="76">
        <f t="shared" si="4"/>
        <v>-1.3677947663381929E-13</v>
      </c>
      <c r="F65" s="76">
        <f t="shared" si="4"/>
        <v>11</v>
      </c>
      <c r="G65" s="76">
        <f t="shared" si="4"/>
        <v>10.999999999999941</v>
      </c>
      <c r="H65" s="88">
        <v>0</v>
      </c>
      <c r="I65" s="60" t="s">
        <v>23</v>
      </c>
    </row>
    <row r="66" spans="1:9" ht="32.25" thickBot="1" x14ac:dyDescent="0.3">
      <c r="A66" s="75" t="s">
        <v>199</v>
      </c>
      <c r="B66" s="63">
        <v>1110</v>
      </c>
      <c r="C66" s="60" t="s">
        <v>23</v>
      </c>
      <c r="D66" s="60" t="s">
        <v>23</v>
      </c>
      <c r="E66" s="60" t="s">
        <v>23</v>
      </c>
      <c r="F66" s="60" t="s">
        <v>23</v>
      </c>
      <c r="G66" s="60" t="s">
        <v>23</v>
      </c>
      <c r="H66" s="60" t="s">
        <v>23</v>
      </c>
      <c r="I66" s="60" t="s">
        <v>23</v>
      </c>
    </row>
    <row r="67" spans="1:9" ht="32.25" thickBot="1" x14ac:dyDescent="0.3">
      <c r="A67" s="75" t="s">
        <v>200</v>
      </c>
      <c r="B67" s="63">
        <v>1120</v>
      </c>
      <c r="C67" s="60" t="s">
        <v>23</v>
      </c>
      <c r="D67" s="60" t="s">
        <v>23</v>
      </c>
      <c r="E67" s="60" t="s">
        <v>23</v>
      </c>
      <c r="F67" s="60" t="s">
        <v>23</v>
      </c>
      <c r="G67" s="60" t="s">
        <v>23</v>
      </c>
      <c r="H67" s="60" t="s">
        <v>23</v>
      </c>
      <c r="I67" s="60" t="s">
        <v>23</v>
      </c>
    </row>
    <row r="68" spans="1:9" ht="32.450000000000003" customHeight="1" thickBot="1" x14ac:dyDescent="0.3">
      <c r="A68" s="75" t="s">
        <v>201</v>
      </c>
      <c r="B68" s="63">
        <v>1130</v>
      </c>
      <c r="C68" s="60" t="s">
        <v>23</v>
      </c>
      <c r="D68" s="60" t="s">
        <v>23</v>
      </c>
      <c r="E68" s="60" t="s">
        <v>23</v>
      </c>
      <c r="F68" s="60" t="s">
        <v>23</v>
      </c>
      <c r="G68" s="60" t="s">
        <v>23</v>
      </c>
      <c r="H68" s="60" t="s">
        <v>23</v>
      </c>
      <c r="I68" s="60" t="s">
        <v>23</v>
      </c>
    </row>
    <row r="69" spans="1:9" ht="33" customHeight="1" thickBot="1" x14ac:dyDescent="0.3">
      <c r="A69" s="75" t="s">
        <v>202</v>
      </c>
      <c r="B69" s="63">
        <v>1140</v>
      </c>
      <c r="C69" s="60" t="s">
        <v>23</v>
      </c>
      <c r="D69" s="60" t="s">
        <v>23</v>
      </c>
      <c r="E69" s="60" t="s">
        <v>23</v>
      </c>
      <c r="F69" s="60" t="s">
        <v>23</v>
      </c>
      <c r="G69" s="60" t="s">
        <v>23</v>
      </c>
      <c r="H69" s="60" t="s">
        <v>23</v>
      </c>
      <c r="I69" s="60" t="s">
        <v>23</v>
      </c>
    </row>
    <row r="70" spans="1:9" ht="32.25" thickBot="1" x14ac:dyDescent="0.3">
      <c r="A70" s="75" t="s">
        <v>203</v>
      </c>
      <c r="B70" s="63">
        <v>1150</v>
      </c>
      <c r="C70" s="76">
        <f>C72</f>
        <v>14.7</v>
      </c>
      <c r="D70" s="76">
        <f t="shared" ref="D70:G70" si="5">D72</f>
        <v>14.7</v>
      </c>
      <c r="E70" s="63">
        <f t="shared" si="5"/>
        <v>3.6</v>
      </c>
      <c r="F70" s="76">
        <f t="shared" si="5"/>
        <v>3.7</v>
      </c>
      <c r="G70" s="76">
        <f t="shared" si="5"/>
        <v>0.10000000000000009</v>
      </c>
      <c r="H70" s="62">
        <f>H72</f>
        <v>102.77777777777779</v>
      </c>
      <c r="I70" s="60" t="s">
        <v>23</v>
      </c>
    </row>
    <row r="71" spans="1:9" ht="16.5" thickBot="1" x14ac:dyDescent="0.3">
      <c r="A71" s="77" t="s">
        <v>189</v>
      </c>
      <c r="B71" s="60">
        <v>1151</v>
      </c>
      <c r="C71" s="60" t="s">
        <v>23</v>
      </c>
      <c r="D71" s="60" t="s">
        <v>23</v>
      </c>
      <c r="E71" s="60" t="s">
        <v>23</v>
      </c>
      <c r="F71" s="60" t="s">
        <v>23</v>
      </c>
      <c r="G71" s="60" t="s">
        <v>23</v>
      </c>
      <c r="H71" s="60" t="s">
        <v>23</v>
      </c>
      <c r="I71" s="60" t="s">
        <v>23</v>
      </c>
    </row>
    <row r="72" spans="1:9" ht="16.5" thickBot="1" x14ac:dyDescent="0.3">
      <c r="A72" s="77" t="s">
        <v>204</v>
      </c>
      <c r="B72" s="60">
        <v>1152</v>
      </c>
      <c r="C72" s="58">
        <v>14.7</v>
      </c>
      <c r="D72" s="58">
        <v>14.7</v>
      </c>
      <c r="E72" s="59">
        <v>3.6</v>
      </c>
      <c r="F72" s="59">
        <v>3.7</v>
      </c>
      <c r="G72" s="88">
        <f>F72-E72</f>
        <v>0.10000000000000009</v>
      </c>
      <c r="H72" s="88">
        <f>F72/E72*100</f>
        <v>102.77777777777779</v>
      </c>
      <c r="I72" s="60" t="s">
        <v>23</v>
      </c>
    </row>
    <row r="73" spans="1:9" ht="32.25" thickBot="1" x14ac:dyDescent="0.3">
      <c r="A73" s="75" t="s">
        <v>205</v>
      </c>
      <c r="B73" s="63">
        <v>1160</v>
      </c>
      <c r="C73" s="63">
        <f>C75</f>
        <v>3.8</v>
      </c>
      <c r="D73" s="63">
        <f>D75</f>
        <v>12.7</v>
      </c>
      <c r="E73" s="62">
        <v>0</v>
      </c>
      <c r="F73" s="63">
        <f t="shared" ref="F73:I73" si="6">F75</f>
        <v>4.2</v>
      </c>
      <c r="G73" s="63">
        <f t="shared" si="6"/>
        <v>4.2</v>
      </c>
      <c r="H73" s="76">
        <f t="shared" si="6"/>
        <v>0</v>
      </c>
      <c r="I73" s="63" t="str">
        <f t="shared" si="6"/>
        <v>-</v>
      </c>
    </row>
    <row r="74" spans="1:9" ht="16.5" thickBot="1" x14ac:dyDescent="0.3">
      <c r="A74" s="77" t="s">
        <v>189</v>
      </c>
      <c r="B74" s="60">
        <v>1161</v>
      </c>
      <c r="C74" s="60" t="s">
        <v>23</v>
      </c>
      <c r="D74" s="60" t="s">
        <v>23</v>
      </c>
      <c r="E74" s="60" t="s">
        <v>23</v>
      </c>
      <c r="F74" s="60" t="s">
        <v>23</v>
      </c>
      <c r="G74" s="60" t="s">
        <v>23</v>
      </c>
      <c r="H74" s="60" t="s">
        <v>23</v>
      </c>
      <c r="I74" s="60" t="s">
        <v>23</v>
      </c>
    </row>
    <row r="75" spans="1:9" ht="16.5" thickBot="1" x14ac:dyDescent="0.3">
      <c r="A75" s="77" t="s">
        <v>206</v>
      </c>
      <c r="B75" s="60">
        <v>1162</v>
      </c>
      <c r="C75" s="60">
        <v>3.8</v>
      </c>
      <c r="D75" s="59">
        <v>12.7</v>
      </c>
      <c r="E75" s="66">
        <v>0</v>
      </c>
      <c r="F75" s="59">
        <v>4.2</v>
      </c>
      <c r="G75" s="88">
        <f>F75-E75</f>
        <v>4.2</v>
      </c>
      <c r="H75" s="66">
        <v>0</v>
      </c>
      <c r="I75" s="60" t="s">
        <v>23</v>
      </c>
    </row>
    <row r="76" spans="1:9" ht="31.15" customHeight="1" thickBot="1" x14ac:dyDescent="0.3">
      <c r="A76" s="75" t="s">
        <v>207</v>
      </c>
      <c r="B76" s="63">
        <v>1170</v>
      </c>
      <c r="C76" s="76">
        <f>C65+C70-C73</f>
        <v>19.999999999999552</v>
      </c>
      <c r="D76" s="76">
        <f>D65+D70-D73</f>
        <v>124.69999999999963</v>
      </c>
      <c r="E76" s="76">
        <f t="shared" ref="E76:H76" si="7">E65+E70-E73</f>
        <v>3.5999999999998633</v>
      </c>
      <c r="F76" s="76">
        <f t="shared" si="7"/>
        <v>10.5</v>
      </c>
      <c r="G76" s="76">
        <f t="shared" si="7"/>
        <v>6.8999999999999408</v>
      </c>
      <c r="H76" s="76">
        <f t="shared" si="7"/>
        <v>102.77777777777779</v>
      </c>
      <c r="I76" s="60" t="s">
        <v>23</v>
      </c>
    </row>
    <row r="77" spans="1:9" ht="19.149999999999999" customHeight="1" thickBot="1" x14ac:dyDescent="0.3">
      <c r="A77" s="77" t="s">
        <v>208</v>
      </c>
      <c r="B77" s="60">
        <v>1180</v>
      </c>
      <c r="C77" s="60">
        <v>3.6</v>
      </c>
      <c r="D77" s="66">
        <f>F77</f>
        <v>22.4</v>
      </c>
      <c r="E77" s="66">
        <v>2.8</v>
      </c>
      <c r="F77" s="66">
        <v>22.4</v>
      </c>
      <c r="G77" s="88">
        <f>F77-E77</f>
        <v>19.599999999999998</v>
      </c>
      <c r="H77" s="88">
        <f>F77/E77*100</f>
        <v>800</v>
      </c>
      <c r="I77" s="60" t="s">
        <v>23</v>
      </c>
    </row>
    <row r="78" spans="1:9" ht="19.899999999999999" customHeight="1" thickBot="1" x14ac:dyDescent="0.3">
      <c r="A78" s="77" t="s">
        <v>209</v>
      </c>
      <c r="B78" s="60">
        <v>1181</v>
      </c>
      <c r="C78" s="60" t="s">
        <v>23</v>
      </c>
      <c r="D78" s="60" t="s">
        <v>23</v>
      </c>
      <c r="E78" s="60" t="s">
        <v>23</v>
      </c>
      <c r="F78" s="60" t="s">
        <v>23</v>
      </c>
      <c r="G78" s="60" t="s">
        <v>23</v>
      </c>
      <c r="H78" s="60" t="s">
        <v>23</v>
      </c>
      <c r="I78" s="60" t="s">
        <v>23</v>
      </c>
    </row>
    <row r="79" spans="1:9" ht="32.25" thickBot="1" x14ac:dyDescent="0.3">
      <c r="A79" s="77" t="s">
        <v>210</v>
      </c>
      <c r="B79" s="60">
        <v>1190</v>
      </c>
      <c r="C79" s="60" t="s">
        <v>23</v>
      </c>
      <c r="D79" s="60" t="s">
        <v>23</v>
      </c>
      <c r="E79" s="60" t="s">
        <v>23</v>
      </c>
      <c r="F79" s="60" t="s">
        <v>23</v>
      </c>
      <c r="G79" s="60" t="s">
        <v>23</v>
      </c>
      <c r="H79" s="60" t="s">
        <v>23</v>
      </c>
      <c r="I79" s="60" t="s">
        <v>23</v>
      </c>
    </row>
    <row r="80" spans="1:9" ht="32.25" thickBot="1" x14ac:dyDescent="0.3">
      <c r="A80" s="77" t="s">
        <v>211</v>
      </c>
      <c r="B80" s="60">
        <v>1191</v>
      </c>
      <c r="C80" s="60" t="s">
        <v>23</v>
      </c>
      <c r="D80" s="60" t="s">
        <v>23</v>
      </c>
      <c r="E80" s="60" t="s">
        <v>23</v>
      </c>
      <c r="F80" s="60" t="s">
        <v>23</v>
      </c>
      <c r="G80" s="60" t="s">
        <v>23</v>
      </c>
      <c r="H80" s="60" t="s">
        <v>23</v>
      </c>
      <c r="I80" s="60" t="s">
        <v>23</v>
      </c>
    </row>
    <row r="81" spans="1:9" ht="30" customHeight="1" thickBot="1" x14ac:dyDescent="0.3">
      <c r="A81" s="75" t="s">
        <v>212</v>
      </c>
      <c r="B81" s="63">
        <v>1200</v>
      </c>
      <c r="C81" s="76">
        <f>C76-C77</f>
        <v>16.399999999999551</v>
      </c>
      <c r="D81" s="76">
        <f>D76-D77</f>
        <v>102.29999999999964</v>
      </c>
      <c r="E81" s="76">
        <f>E76-E77</f>
        <v>0.79999999999986349</v>
      </c>
      <c r="F81" s="76">
        <f t="shared" ref="F81:G81" si="8">F76-F77</f>
        <v>-11.899999999999999</v>
      </c>
      <c r="G81" s="76">
        <f t="shared" si="8"/>
        <v>-12.700000000000056</v>
      </c>
      <c r="H81" s="76">
        <v>0</v>
      </c>
      <c r="I81" s="60" t="s">
        <v>23</v>
      </c>
    </row>
    <row r="82" spans="1:9" ht="16.5" thickBot="1" x14ac:dyDescent="0.3">
      <c r="A82" s="77" t="s">
        <v>213</v>
      </c>
      <c r="B82" s="60">
        <v>1201</v>
      </c>
      <c r="C82" s="88">
        <f>C81</f>
        <v>16.399999999999551</v>
      </c>
      <c r="D82" s="88">
        <f t="shared" ref="D82:G82" si="9">D81</f>
        <v>102.29999999999964</v>
      </c>
      <c r="E82" s="88">
        <f t="shared" si="9"/>
        <v>0.79999999999986349</v>
      </c>
      <c r="F82" s="88">
        <f t="shared" si="9"/>
        <v>-11.899999999999999</v>
      </c>
      <c r="G82" s="88">
        <f t="shared" si="9"/>
        <v>-12.700000000000056</v>
      </c>
      <c r="H82" s="88">
        <v>0</v>
      </c>
      <c r="I82" s="60" t="s">
        <v>23</v>
      </c>
    </row>
    <row r="83" spans="1:9" ht="15.75" x14ac:dyDescent="0.25">
      <c r="A83" s="129" t="s">
        <v>214</v>
      </c>
      <c r="B83" s="131">
        <v>1202</v>
      </c>
      <c r="C83" s="131" t="s">
        <v>23</v>
      </c>
      <c r="D83" s="131" t="s">
        <v>23</v>
      </c>
      <c r="E83" s="131" t="s">
        <v>23</v>
      </c>
      <c r="F83" s="131" t="s">
        <v>23</v>
      </c>
      <c r="G83" s="131" t="s">
        <v>23</v>
      </c>
      <c r="H83" s="131" t="s">
        <v>23</v>
      </c>
      <c r="I83" s="131" t="s">
        <v>23</v>
      </c>
    </row>
    <row r="84" spans="1:9" ht="16.5" thickBot="1" x14ac:dyDescent="0.3">
      <c r="A84" s="136" t="s">
        <v>215</v>
      </c>
      <c r="B84" s="137">
        <v>1210</v>
      </c>
      <c r="C84" s="147">
        <f>C70+C8+C54</f>
        <v>3727.2</v>
      </c>
      <c r="D84" s="147">
        <f>D70+D8+D54</f>
        <v>3979.9999999999995</v>
      </c>
      <c r="E84" s="147">
        <f>E70+E8+E54</f>
        <v>979.50000000000011</v>
      </c>
      <c r="F84" s="147">
        <f>F70+F8+F54</f>
        <v>990.40000000000009</v>
      </c>
      <c r="G84" s="147">
        <f>G70+G8+G54</f>
        <v>10.899999999999977</v>
      </c>
      <c r="H84" s="147">
        <f>F84/E84*100</f>
        <v>101.11281265952017</v>
      </c>
      <c r="I84" s="128" t="s">
        <v>23</v>
      </c>
    </row>
    <row r="85" spans="1:9" ht="16.5" thickBot="1" x14ac:dyDescent="0.3">
      <c r="A85" s="75" t="s">
        <v>216</v>
      </c>
      <c r="B85" s="63">
        <v>1220</v>
      </c>
      <c r="C85" s="76">
        <f>C9+C21+C58+C73</f>
        <v>3707.2000000000003</v>
      </c>
      <c r="D85" s="76">
        <f t="shared" ref="D85:G85" si="10">D9+D21+D58+D73</f>
        <v>3855.2999999999997</v>
      </c>
      <c r="E85" s="76">
        <f t="shared" si="10"/>
        <v>975.9000000000002</v>
      </c>
      <c r="F85" s="76">
        <f>F9+F21+F58+F73</f>
        <v>979.90000000000009</v>
      </c>
      <c r="G85" s="76">
        <f t="shared" si="10"/>
        <v>4.0000000000000364</v>
      </c>
      <c r="H85" s="147">
        <f>F85/E85*100</f>
        <v>100.40987806127677</v>
      </c>
      <c r="I85" s="60" t="s">
        <v>23</v>
      </c>
    </row>
    <row r="86" spans="1:9" ht="16.5" thickBot="1" x14ac:dyDescent="0.3">
      <c r="A86" s="77" t="s">
        <v>217</v>
      </c>
      <c r="B86" s="60">
        <v>1230</v>
      </c>
      <c r="C86" s="60" t="s">
        <v>23</v>
      </c>
      <c r="D86" s="60" t="s">
        <v>23</v>
      </c>
      <c r="E86" s="60" t="s">
        <v>23</v>
      </c>
      <c r="F86" s="60" t="s">
        <v>23</v>
      </c>
      <c r="G86" s="60" t="s">
        <v>23</v>
      </c>
      <c r="H86" s="60" t="s">
        <v>23</v>
      </c>
      <c r="I86" s="60" t="s">
        <v>23</v>
      </c>
    </row>
    <row r="87" spans="1:9" ht="16.5" thickBot="1" x14ac:dyDescent="0.3">
      <c r="A87" s="293" t="s">
        <v>218</v>
      </c>
      <c r="B87" s="294"/>
      <c r="C87" s="294"/>
      <c r="D87" s="294"/>
      <c r="E87" s="294"/>
      <c r="F87" s="294"/>
      <c r="G87" s="294"/>
      <c r="H87" s="294"/>
      <c r="I87" s="295"/>
    </row>
    <row r="88" spans="1:9" ht="34.15" customHeight="1" thickBot="1" x14ac:dyDescent="0.3">
      <c r="A88" s="77" t="s">
        <v>219</v>
      </c>
      <c r="B88" s="60">
        <v>1300</v>
      </c>
      <c r="C88" s="88">
        <f t="shared" ref="C88:I88" si="11">C65</f>
        <v>9.0999999999995538</v>
      </c>
      <c r="D88" s="88">
        <f t="shared" si="11"/>
        <v>122.69999999999965</v>
      </c>
      <c r="E88" s="88">
        <f t="shared" si="11"/>
        <v>-1.3677947663381929E-13</v>
      </c>
      <c r="F88" s="88">
        <f t="shared" si="11"/>
        <v>11</v>
      </c>
      <c r="G88" s="88">
        <f t="shared" si="11"/>
        <v>10.999999999999941</v>
      </c>
      <c r="H88" s="88">
        <f t="shared" si="11"/>
        <v>0</v>
      </c>
      <c r="I88" s="88" t="str">
        <f t="shared" si="11"/>
        <v>-</v>
      </c>
    </row>
    <row r="89" spans="1:9" ht="19.149999999999999" customHeight="1" thickBot="1" x14ac:dyDescent="0.3">
      <c r="A89" s="77" t="s">
        <v>220</v>
      </c>
      <c r="B89" s="60">
        <v>1301</v>
      </c>
      <c r="C89" s="60">
        <f t="shared" ref="C89:H89" si="12">C101</f>
        <v>117.8</v>
      </c>
      <c r="D89" s="61">
        <f t="shared" si="12"/>
        <v>101</v>
      </c>
      <c r="E89" s="60">
        <f t="shared" si="12"/>
        <v>31.1</v>
      </c>
      <c r="F89" s="61">
        <f t="shared" si="12"/>
        <v>22.7</v>
      </c>
      <c r="G89" s="60">
        <f t="shared" si="12"/>
        <v>-8.4000000000000021</v>
      </c>
      <c r="H89" s="61">
        <f t="shared" si="12"/>
        <v>72.990353697749185</v>
      </c>
      <c r="I89" s="60" t="s">
        <v>23</v>
      </c>
    </row>
    <row r="90" spans="1:9" ht="32.25" thickBot="1" x14ac:dyDescent="0.3">
      <c r="A90" s="77" t="s">
        <v>221</v>
      </c>
      <c r="B90" s="60">
        <v>1302</v>
      </c>
      <c r="C90" s="61">
        <v>0</v>
      </c>
      <c r="D90" s="60" t="s">
        <v>23</v>
      </c>
      <c r="E90" s="60" t="s">
        <v>23</v>
      </c>
      <c r="F90" s="60" t="s">
        <v>23</v>
      </c>
      <c r="G90" s="60" t="s">
        <v>23</v>
      </c>
      <c r="H90" s="60" t="s">
        <v>23</v>
      </c>
      <c r="I90" s="60" t="s">
        <v>23</v>
      </c>
    </row>
    <row r="91" spans="1:9" ht="32.25" thickBot="1" x14ac:dyDescent="0.3">
      <c r="A91" s="77" t="s">
        <v>222</v>
      </c>
      <c r="B91" s="60">
        <v>1303</v>
      </c>
      <c r="C91" s="61">
        <v>0</v>
      </c>
      <c r="D91" s="60" t="s">
        <v>23</v>
      </c>
      <c r="E91" s="60" t="s">
        <v>23</v>
      </c>
      <c r="F91" s="60" t="s">
        <v>23</v>
      </c>
      <c r="G91" s="60" t="s">
        <v>23</v>
      </c>
      <c r="H91" s="60" t="s">
        <v>23</v>
      </c>
      <c r="I91" s="60" t="s">
        <v>23</v>
      </c>
    </row>
    <row r="92" spans="1:9" ht="32.25" thickBot="1" x14ac:dyDescent="0.3">
      <c r="A92" s="77" t="s">
        <v>223</v>
      </c>
      <c r="B92" s="60">
        <v>1304</v>
      </c>
      <c r="C92" s="61">
        <f>C56</f>
        <v>7</v>
      </c>
      <c r="D92" s="60" t="s">
        <v>23</v>
      </c>
      <c r="E92" s="60" t="s">
        <v>23</v>
      </c>
      <c r="F92" s="60" t="s">
        <v>23</v>
      </c>
      <c r="G92" s="60" t="s">
        <v>23</v>
      </c>
      <c r="H92" s="60" t="s">
        <v>23</v>
      </c>
      <c r="I92" s="60" t="s">
        <v>23</v>
      </c>
    </row>
    <row r="93" spans="1:9" ht="32.25" thickBot="1" x14ac:dyDescent="0.3">
      <c r="A93" s="77" t="s">
        <v>224</v>
      </c>
      <c r="B93" s="60">
        <v>1305</v>
      </c>
      <c r="C93" s="60">
        <f>C60</f>
        <v>96.7</v>
      </c>
      <c r="D93" s="60" t="s">
        <v>23</v>
      </c>
      <c r="E93" s="60" t="s">
        <v>23</v>
      </c>
      <c r="F93" s="60" t="s">
        <v>23</v>
      </c>
      <c r="G93" s="60" t="s">
        <v>23</v>
      </c>
      <c r="H93" s="60" t="s">
        <v>23</v>
      </c>
      <c r="I93" s="60" t="s">
        <v>23</v>
      </c>
    </row>
    <row r="94" spans="1:9" ht="16.5" thickBot="1" x14ac:dyDescent="0.3">
      <c r="A94" s="75" t="s">
        <v>50</v>
      </c>
      <c r="B94" s="63">
        <v>1310</v>
      </c>
      <c r="C94" s="76">
        <f>C89+C88-C92+C93</f>
        <v>216.59999999999957</v>
      </c>
      <c r="D94" s="76">
        <f>D89+D88</f>
        <v>223.69999999999965</v>
      </c>
      <c r="E94" s="76">
        <f>E89+E88</f>
        <v>31.099999999999866</v>
      </c>
      <c r="F94" s="76">
        <f>F89+F88</f>
        <v>33.700000000000003</v>
      </c>
      <c r="G94" s="76">
        <f>G89+G88</f>
        <v>2.5999999999999392</v>
      </c>
      <c r="H94" s="62">
        <f>F94/E94*100</f>
        <v>108.36012861736381</v>
      </c>
      <c r="I94" s="60" t="s">
        <v>23</v>
      </c>
    </row>
    <row r="95" spans="1:9" ht="16.5" thickBot="1" x14ac:dyDescent="0.3">
      <c r="A95" s="75" t="s">
        <v>225</v>
      </c>
      <c r="B95" s="90" t="s">
        <v>0</v>
      </c>
      <c r="C95" s="60"/>
      <c r="D95" s="60"/>
      <c r="E95" s="60"/>
      <c r="F95" s="60"/>
      <c r="G95" s="60"/>
      <c r="H95" s="60"/>
      <c r="I95" s="60"/>
    </row>
    <row r="96" spans="1:9" ht="16.5" thickBot="1" x14ac:dyDescent="0.3">
      <c r="A96" s="77" t="s">
        <v>226</v>
      </c>
      <c r="B96" s="60">
        <v>1400</v>
      </c>
      <c r="C96" s="61">
        <f>C97+C98</f>
        <v>548.1</v>
      </c>
      <c r="D96" s="60">
        <f>D97+D98</f>
        <v>551.9</v>
      </c>
      <c r="E96" s="61">
        <f>E97+E98</f>
        <v>162.80000000000001</v>
      </c>
      <c r="F96" s="60">
        <f>F97+F98</f>
        <v>129.80000000000001</v>
      </c>
      <c r="G96" s="61">
        <f>G97+G98</f>
        <v>-33.000000000000014</v>
      </c>
      <c r="H96" s="61">
        <f>F96/E96*100</f>
        <v>79.729729729729726</v>
      </c>
      <c r="I96" s="60" t="s">
        <v>23</v>
      </c>
    </row>
    <row r="97" spans="1:9" ht="32.25" thickBot="1" x14ac:dyDescent="0.3">
      <c r="A97" s="77" t="s">
        <v>227</v>
      </c>
      <c r="B97" s="60">
        <v>1401</v>
      </c>
      <c r="C97" s="61">
        <f t="shared" ref="C97:H97" si="13">C10</f>
        <v>46</v>
      </c>
      <c r="D97" s="88">
        <f t="shared" si="13"/>
        <v>44</v>
      </c>
      <c r="E97" s="61">
        <f t="shared" si="13"/>
        <v>10</v>
      </c>
      <c r="F97" s="88">
        <f t="shared" si="13"/>
        <v>8.3000000000000007</v>
      </c>
      <c r="G97" s="88">
        <f t="shared" si="13"/>
        <v>-1.6999999999999993</v>
      </c>
      <c r="H97" s="61">
        <f t="shared" si="13"/>
        <v>83</v>
      </c>
      <c r="I97" s="60" t="s">
        <v>23</v>
      </c>
    </row>
    <row r="98" spans="1:9" ht="16.5" thickBot="1" x14ac:dyDescent="0.3">
      <c r="A98" s="77" t="s">
        <v>228</v>
      </c>
      <c r="B98" s="60">
        <v>1402</v>
      </c>
      <c r="C98" s="59">
        <v>502.1</v>
      </c>
      <c r="D98" s="59">
        <f>D12+34</f>
        <v>507.9</v>
      </c>
      <c r="E98" s="58">
        <f>E12+21</f>
        <v>152.80000000000001</v>
      </c>
      <c r="F98" s="66">
        <f>F12+15.9</f>
        <v>121.5</v>
      </c>
      <c r="G98" s="60">
        <f>F98-E98</f>
        <v>-31.300000000000011</v>
      </c>
      <c r="H98" s="61">
        <f>F98/E98*100</f>
        <v>79.515706806282722</v>
      </c>
      <c r="I98" s="60" t="s">
        <v>23</v>
      </c>
    </row>
    <row r="99" spans="1:9" ht="16.5" thickBot="1" x14ac:dyDescent="0.3">
      <c r="A99" s="77" t="s">
        <v>103</v>
      </c>
      <c r="B99" s="60">
        <v>1410</v>
      </c>
      <c r="C99" s="61">
        <f>C13</f>
        <v>2022.8</v>
      </c>
      <c r="D99" s="61">
        <f t="shared" ref="C99:H100" si="14">D13</f>
        <v>2253.9</v>
      </c>
      <c r="E99" s="61">
        <f t="shared" si="14"/>
        <v>529.4</v>
      </c>
      <c r="F99" s="61">
        <f t="shared" si="14"/>
        <v>601.70000000000005</v>
      </c>
      <c r="G99" s="61">
        <f t="shared" si="14"/>
        <v>72.300000000000068</v>
      </c>
      <c r="H99" s="61">
        <f t="shared" si="14"/>
        <v>113.65697015489233</v>
      </c>
      <c r="I99" s="60" t="s">
        <v>23</v>
      </c>
    </row>
    <row r="100" spans="1:9" ht="16.5" thickBot="1" x14ac:dyDescent="0.3">
      <c r="A100" s="77" t="s">
        <v>150</v>
      </c>
      <c r="B100" s="60">
        <v>1420</v>
      </c>
      <c r="C100" s="61">
        <f t="shared" si="14"/>
        <v>451.3</v>
      </c>
      <c r="D100" s="61">
        <f t="shared" si="14"/>
        <v>513.1</v>
      </c>
      <c r="E100" s="61">
        <f t="shared" si="14"/>
        <v>113.7</v>
      </c>
      <c r="F100" s="61">
        <f t="shared" si="14"/>
        <v>138</v>
      </c>
      <c r="G100" s="61">
        <f t="shared" si="14"/>
        <v>24.299999999999997</v>
      </c>
      <c r="H100" s="61">
        <f t="shared" si="14"/>
        <v>121.37203166226914</v>
      </c>
      <c r="I100" s="60" t="s">
        <v>23</v>
      </c>
    </row>
    <row r="101" spans="1:9" ht="16.5" thickBot="1" x14ac:dyDescent="0.3">
      <c r="A101" s="77" t="s">
        <v>229</v>
      </c>
      <c r="B101" s="60">
        <v>1430</v>
      </c>
      <c r="C101" s="60">
        <f t="shared" ref="C101:H101" si="15">C17</f>
        <v>117.8</v>
      </c>
      <c r="D101" s="88">
        <f t="shared" si="15"/>
        <v>101</v>
      </c>
      <c r="E101" s="60">
        <f t="shared" si="15"/>
        <v>31.1</v>
      </c>
      <c r="F101" s="88">
        <f t="shared" si="15"/>
        <v>22.7</v>
      </c>
      <c r="G101" s="60">
        <f t="shared" si="15"/>
        <v>-8.4000000000000021</v>
      </c>
      <c r="H101" s="61">
        <f t="shared" si="15"/>
        <v>72.990353697749185</v>
      </c>
      <c r="I101" s="60" t="s">
        <v>23</v>
      </c>
    </row>
    <row r="102" spans="1:9" ht="16.5" thickBot="1" x14ac:dyDescent="0.3">
      <c r="A102" s="77" t="s">
        <v>230</v>
      </c>
      <c r="B102" s="60">
        <v>1440</v>
      </c>
      <c r="C102" s="58">
        <v>567.20000000000005</v>
      </c>
      <c r="D102" s="58">
        <f>D19+D21+D58+D15+D75-34</f>
        <v>435.4</v>
      </c>
      <c r="E102" s="58">
        <f>E19+E15+E21+E58+E73-21</f>
        <v>138.9</v>
      </c>
      <c r="F102" s="66">
        <f>F19+F15+F21+F58+F73-15.9</f>
        <v>87.699999999999989</v>
      </c>
      <c r="G102" s="88">
        <f>F102-E102</f>
        <v>-51.200000000000017</v>
      </c>
      <c r="H102" s="61">
        <f>F102/E102*100</f>
        <v>63.13894888408926</v>
      </c>
      <c r="I102" s="60" t="s">
        <v>23</v>
      </c>
    </row>
    <row r="103" spans="1:9" ht="16.5" thickBot="1" x14ac:dyDescent="0.3">
      <c r="A103" s="75" t="s">
        <v>136</v>
      </c>
      <c r="B103" s="63">
        <v>1450</v>
      </c>
      <c r="C103" s="76">
        <f t="shared" ref="C103:H103" si="16">C85</f>
        <v>3707.2000000000003</v>
      </c>
      <c r="D103" s="76">
        <f t="shared" si="16"/>
        <v>3855.2999999999997</v>
      </c>
      <c r="E103" s="76">
        <f t="shared" si="16"/>
        <v>975.9000000000002</v>
      </c>
      <c r="F103" s="76">
        <f t="shared" si="16"/>
        <v>979.90000000000009</v>
      </c>
      <c r="G103" s="76">
        <f t="shared" si="16"/>
        <v>4.0000000000000364</v>
      </c>
      <c r="H103" s="76">
        <f t="shared" si="16"/>
        <v>100.40987806127677</v>
      </c>
      <c r="I103" s="60" t="s">
        <v>23</v>
      </c>
    </row>
    <row r="104" spans="1:9" ht="15.75" x14ac:dyDescent="0.25">
      <c r="A104" s="91" t="s">
        <v>0</v>
      </c>
      <c r="B104" s="92"/>
      <c r="C104" s="176"/>
      <c r="D104" s="174"/>
      <c r="E104" s="176"/>
      <c r="F104" s="174"/>
      <c r="G104" s="92"/>
      <c r="H104" s="92"/>
      <c r="I104" s="92"/>
    </row>
    <row r="105" spans="1:9" ht="78" customHeight="1" x14ac:dyDescent="0.25">
      <c r="A105" s="93" t="s">
        <v>115</v>
      </c>
      <c r="B105" s="291" t="s">
        <v>116</v>
      </c>
      <c r="C105" s="291"/>
      <c r="D105" s="92"/>
      <c r="E105" s="292" t="s">
        <v>117</v>
      </c>
      <c r="F105" s="292"/>
      <c r="G105" s="292"/>
      <c r="H105" s="291" t="s">
        <v>118</v>
      </c>
      <c r="I105" s="291"/>
    </row>
    <row r="106" spans="1:9" x14ac:dyDescent="0.25">
      <c r="A106" s="92"/>
      <c r="B106" s="92"/>
      <c r="C106" s="92"/>
      <c r="D106" s="92"/>
      <c r="E106" s="92"/>
      <c r="F106" s="92"/>
      <c r="G106" s="92"/>
      <c r="H106" s="92"/>
      <c r="I106" s="92"/>
    </row>
  </sheetData>
  <sheetProtection password="CC19" sheet="1" objects="1" scenarios="1"/>
  <mergeCells count="40">
    <mergeCell ref="B31:B32"/>
    <mergeCell ref="G31:G32"/>
    <mergeCell ref="A2:I2"/>
    <mergeCell ref="H105:I105"/>
    <mergeCell ref="E105:G105"/>
    <mergeCell ref="B105:C105"/>
    <mergeCell ref="A87:I87"/>
    <mergeCell ref="H31:H32"/>
    <mergeCell ref="I31:I32"/>
    <mergeCell ref="B42:B43"/>
    <mergeCell ref="C42:C43"/>
    <mergeCell ref="D42:D43"/>
    <mergeCell ref="E42:E43"/>
    <mergeCell ref="F42:F43"/>
    <mergeCell ref="G42:G43"/>
    <mergeCell ref="H42:H43"/>
    <mergeCell ref="I42:I43"/>
    <mergeCell ref="F15:F16"/>
    <mergeCell ref="E4:E5"/>
    <mergeCell ref="F4:F5"/>
    <mergeCell ref="C31:C32"/>
    <mergeCell ref="D31:D32"/>
    <mergeCell ref="E31:E32"/>
    <mergeCell ref="F31:F32"/>
    <mergeCell ref="G4:G5"/>
    <mergeCell ref="H4:H5"/>
    <mergeCell ref="A7:I7"/>
    <mergeCell ref="G15:G16"/>
    <mergeCell ref="H15:H16"/>
    <mergeCell ref="I15:I16"/>
    <mergeCell ref="A3:A5"/>
    <mergeCell ref="B3:B5"/>
    <mergeCell ref="C3:D3"/>
    <mergeCell ref="E3:I3"/>
    <mergeCell ref="C4:C5"/>
    <mergeCell ref="D4:D5"/>
    <mergeCell ref="B15:B16"/>
    <mergeCell ref="C15:C16"/>
    <mergeCell ref="D15:D16"/>
    <mergeCell ref="E15:E16"/>
  </mergeCells>
  <pageMargins left="0.70866141732283472" right="0.51181102362204722" top="0.15748031496062992" bottom="0.15748031496062992" header="0" footer="0"/>
  <pageSetup paperSize="9" orientation="landscape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activeCell="C10" sqref="C10"/>
    </sheetView>
  </sheetViews>
  <sheetFormatPr defaultRowHeight="15" x14ac:dyDescent="0.25"/>
  <cols>
    <col min="1" max="1" width="38.28515625" customWidth="1"/>
    <col min="2" max="2" width="10.42578125" customWidth="1"/>
    <col min="3" max="3" width="12.28515625" customWidth="1"/>
    <col min="4" max="4" width="10.7109375" customWidth="1"/>
    <col min="5" max="5" width="11.7109375" customWidth="1"/>
    <col min="6" max="6" width="11" customWidth="1"/>
    <col min="7" max="7" width="12.28515625" customWidth="1"/>
    <col min="8" max="8" width="13.28515625" customWidth="1"/>
    <col min="9" max="9" width="17.5703125" customWidth="1"/>
  </cols>
  <sheetData>
    <row r="1" spans="1:11" ht="15.75" thickBot="1" x14ac:dyDescent="0.3"/>
    <row r="2" spans="1:11" ht="16.5" thickBot="1" x14ac:dyDescent="0.3">
      <c r="A2" s="288" t="s">
        <v>231</v>
      </c>
      <c r="B2" s="289"/>
      <c r="C2" s="289"/>
      <c r="D2" s="289"/>
      <c r="E2" s="289"/>
      <c r="F2" s="289"/>
      <c r="G2" s="289"/>
      <c r="H2" s="290"/>
    </row>
    <row r="3" spans="1:11" ht="46.15" customHeight="1" thickBot="1" x14ac:dyDescent="0.3">
      <c r="A3" s="287" t="s">
        <v>36</v>
      </c>
      <c r="B3" s="11" t="s">
        <v>1</v>
      </c>
      <c r="C3" s="219" t="s">
        <v>139</v>
      </c>
      <c r="D3" s="220"/>
      <c r="E3" s="219" t="s">
        <v>418</v>
      </c>
      <c r="F3" s="277"/>
      <c r="G3" s="277"/>
      <c r="H3" s="220"/>
    </row>
    <row r="4" spans="1:11" ht="32.25" thickBot="1" x14ac:dyDescent="0.3">
      <c r="A4" s="243"/>
      <c r="B4" s="5" t="s">
        <v>37</v>
      </c>
      <c r="C4" s="5" t="s">
        <v>40</v>
      </c>
      <c r="D4" s="5" t="s">
        <v>41</v>
      </c>
      <c r="E4" s="5" t="s">
        <v>42</v>
      </c>
      <c r="F4" s="5" t="s">
        <v>43</v>
      </c>
      <c r="G4" s="5" t="s">
        <v>44</v>
      </c>
      <c r="H4" s="5" t="s">
        <v>142</v>
      </c>
    </row>
    <row r="5" spans="1:11" ht="16.5" thickBot="1" x14ac:dyDescent="0.3">
      <c r="A5" s="3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</row>
    <row r="6" spans="1:11" ht="16.5" thickBot="1" x14ac:dyDescent="0.3">
      <c r="A6" s="282" t="s">
        <v>232</v>
      </c>
      <c r="B6" s="283"/>
      <c r="C6" s="283"/>
      <c r="D6" s="283"/>
      <c r="E6" s="283"/>
      <c r="F6" s="283"/>
      <c r="G6" s="283"/>
      <c r="H6" s="284"/>
    </row>
    <row r="7" spans="1:11" ht="16.5" thickBot="1" x14ac:dyDescent="0.3">
      <c r="A7" s="75" t="s">
        <v>51</v>
      </c>
      <c r="B7" s="63">
        <v>1200</v>
      </c>
      <c r="C7" s="63">
        <f>'Таб.3 фін.рез.4 кв.'!C81</f>
        <v>16.399999999999551</v>
      </c>
      <c r="D7" s="62">
        <f>'Таб.3 фін.рез.4 кв.'!D81</f>
        <v>102.29999999999964</v>
      </c>
      <c r="E7" s="63">
        <f>'Таб.3 фін.рез.4 кв.'!E81</f>
        <v>0.79999999999986349</v>
      </c>
      <c r="F7" s="62">
        <f>'Таб.3 фін.рез.4 кв.'!F81</f>
        <v>-11.899999999999999</v>
      </c>
      <c r="G7" s="62">
        <f>'Таб.3 фін.рез.4 кв.'!G81</f>
        <v>-12.700000000000056</v>
      </c>
      <c r="H7" s="62">
        <f>'Таб.3 фін.рез.4 кв.'!H81</f>
        <v>0</v>
      </c>
    </row>
    <row r="8" spans="1:11" ht="48" thickBot="1" x14ac:dyDescent="0.3">
      <c r="A8" s="75" t="s">
        <v>233</v>
      </c>
      <c r="B8" s="63">
        <v>2000</v>
      </c>
      <c r="C8" s="59">
        <v>657.9</v>
      </c>
      <c r="D8" s="59">
        <v>518.20000000000005</v>
      </c>
      <c r="E8" s="80">
        <f>'Розр.з бюдж.  рік'!E8</f>
        <v>518.20000000000005</v>
      </c>
      <c r="F8" s="59">
        <v>621.4</v>
      </c>
      <c r="G8" s="61">
        <f>F8-E8</f>
        <v>103.19999999999993</v>
      </c>
      <c r="H8" s="61">
        <f>F8/E8*100</f>
        <v>119.91509069857196</v>
      </c>
      <c r="I8" s="52"/>
    </row>
    <row r="9" spans="1:11" ht="32.25" thickBot="1" x14ac:dyDescent="0.3">
      <c r="A9" s="77" t="s">
        <v>234</v>
      </c>
      <c r="B9" s="60">
        <v>2005</v>
      </c>
      <c r="C9" s="58">
        <v>-155</v>
      </c>
      <c r="D9" s="58">
        <v>-7.6</v>
      </c>
      <c r="E9" s="58"/>
      <c r="F9" s="58"/>
      <c r="G9" s="61">
        <f>F9-E9</f>
        <v>0</v>
      </c>
      <c r="H9" s="61">
        <v>0</v>
      </c>
      <c r="I9" s="52"/>
      <c r="J9" s="52"/>
      <c r="K9" s="52"/>
    </row>
    <row r="10" spans="1:11" ht="79.5" thickBot="1" x14ac:dyDescent="0.3">
      <c r="A10" s="75" t="s">
        <v>235</v>
      </c>
      <c r="B10" s="63">
        <v>2009</v>
      </c>
      <c r="C10" s="88">
        <f>C8+C9</f>
        <v>502.9</v>
      </c>
      <c r="D10" s="60">
        <f t="shared" ref="D10:F10" si="0">D8+D9</f>
        <v>510.6</v>
      </c>
      <c r="E10" s="60">
        <f t="shared" si="0"/>
        <v>518.20000000000005</v>
      </c>
      <c r="F10" s="60">
        <f t="shared" si="0"/>
        <v>621.4</v>
      </c>
      <c r="G10" s="61">
        <f>F10-E10</f>
        <v>103.19999999999993</v>
      </c>
      <c r="H10" s="61">
        <f>F10/E10*100</f>
        <v>119.91509069857196</v>
      </c>
    </row>
    <row r="11" spans="1:11" ht="48" thickBot="1" x14ac:dyDescent="0.3">
      <c r="A11" s="77" t="s">
        <v>236</v>
      </c>
      <c r="B11" s="60">
        <v>2010</v>
      </c>
      <c r="C11" s="59">
        <v>1.1000000000000001</v>
      </c>
      <c r="D11" s="59">
        <v>3.1</v>
      </c>
      <c r="E11" s="58">
        <v>0</v>
      </c>
      <c r="F11" s="66">
        <v>-0.3</v>
      </c>
      <c r="G11" s="61">
        <f>F11-E11</f>
        <v>-0.3</v>
      </c>
      <c r="H11" s="61">
        <v>0</v>
      </c>
    </row>
    <row r="12" spans="1:11" ht="51.6" customHeight="1" thickBot="1" x14ac:dyDescent="0.3">
      <c r="A12" s="77" t="s">
        <v>237</v>
      </c>
      <c r="B12" s="60">
        <v>2011</v>
      </c>
      <c r="C12" s="60">
        <f>C11</f>
        <v>1.1000000000000001</v>
      </c>
      <c r="D12" s="60">
        <f t="shared" ref="D12:F12" si="1">D11</f>
        <v>3.1</v>
      </c>
      <c r="E12" s="88">
        <f t="shared" si="1"/>
        <v>0</v>
      </c>
      <c r="F12" s="66">
        <f t="shared" si="1"/>
        <v>-0.3</v>
      </c>
      <c r="G12" s="61">
        <f>F12-E12</f>
        <v>-0.3</v>
      </c>
      <c r="H12" s="61">
        <v>0</v>
      </c>
    </row>
    <row r="13" spans="1:11" ht="63.75" thickBot="1" x14ac:dyDescent="0.3">
      <c r="A13" s="77" t="s">
        <v>238</v>
      </c>
      <c r="B13" s="60">
        <v>2012</v>
      </c>
      <c r="C13" s="60" t="s">
        <v>23</v>
      </c>
      <c r="D13" s="60" t="s">
        <v>23</v>
      </c>
      <c r="E13" s="60" t="s">
        <v>23</v>
      </c>
      <c r="F13" s="60" t="s">
        <v>23</v>
      </c>
      <c r="G13" s="60" t="s">
        <v>23</v>
      </c>
      <c r="H13" s="60" t="s">
        <v>23</v>
      </c>
    </row>
    <row r="14" spans="1:11" ht="16.5" thickBot="1" x14ac:dyDescent="0.3">
      <c r="A14" s="77" t="s">
        <v>239</v>
      </c>
      <c r="B14" s="60" t="s">
        <v>240</v>
      </c>
      <c r="C14" s="60" t="s">
        <v>23</v>
      </c>
      <c r="D14" s="60" t="s">
        <v>23</v>
      </c>
      <c r="E14" s="60" t="s">
        <v>23</v>
      </c>
      <c r="F14" s="60" t="s">
        <v>23</v>
      </c>
      <c r="G14" s="60" t="s">
        <v>23</v>
      </c>
      <c r="H14" s="60" t="s">
        <v>23</v>
      </c>
    </row>
    <row r="15" spans="1:11" ht="16.5" thickBot="1" x14ac:dyDescent="0.3">
      <c r="A15" s="77" t="s">
        <v>241</v>
      </c>
      <c r="B15" s="60">
        <v>2020</v>
      </c>
      <c r="C15" s="60" t="s">
        <v>23</v>
      </c>
      <c r="D15" s="60" t="s">
        <v>23</v>
      </c>
      <c r="E15" s="60" t="s">
        <v>23</v>
      </c>
      <c r="F15" s="60" t="s">
        <v>23</v>
      </c>
      <c r="G15" s="60" t="s">
        <v>23</v>
      </c>
      <c r="H15" s="60" t="s">
        <v>23</v>
      </c>
    </row>
    <row r="16" spans="1:11" ht="16.5" thickBot="1" x14ac:dyDescent="0.3">
      <c r="A16" s="77" t="s">
        <v>242</v>
      </c>
      <c r="B16" s="60">
        <v>2030</v>
      </c>
      <c r="C16" s="60" t="s">
        <v>23</v>
      </c>
      <c r="D16" s="60" t="s">
        <v>23</v>
      </c>
      <c r="E16" s="60" t="s">
        <v>23</v>
      </c>
      <c r="F16" s="60" t="s">
        <v>23</v>
      </c>
      <c r="G16" s="60" t="s">
        <v>23</v>
      </c>
      <c r="H16" s="60" t="s">
        <v>23</v>
      </c>
    </row>
    <row r="17" spans="1:9" ht="31.5" x14ac:dyDescent="0.25">
      <c r="A17" s="129" t="s">
        <v>243</v>
      </c>
      <c r="B17" s="131">
        <v>2031</v>
      </c>
      <c r="C17" s="131" t="s">
        <v>23</v>
      </c>
      <c r="D17" s="131" t="s">
        <v>23</v>
      </c>
      <c r="E17" s="131" t="s">
        <v>23</v>
      </c>
      <c r="F17" s="131" t="s">
        <v>23</v>
      </c>
      <c r="G17" s="131" t="s">
        <v>23</v>
      </c>
      <c r="H17" s="131" t="s">
        <v>23</v>
      </c>
    </row>
    <row r="18" spans="1:9" ht="16.5" thickBot="1" x14ac:dyDescent="0.3">
      <c r="A18" s="126" t="s">
        <v>244</v>
      </c>
      <c r="B18" s="128">
        <v>2040</v>
      </c>
      <c r="C18" s="128" t="s">
        <v>23</v>
      </c>
      <c r="D18" s="128" t="s">
        <v>23</v>
      </c>
      <c r="E18" s="128" t="s">
        <v>23</v>
      </c>
      <c r="F18" s="128" t="s">
        <v>23</v>
      </c>
      <c r="G18" s="128" t="s">
        <v>23</v>
      </c>
      <c r="H18" s="128" t="s">
        <v>23</v>
      </c>
    </row>
    <row r="19" spans="1:9" ht="16.5" thickBot="1" x14ac:dyDescent="0.3">
      <c r="A19" s="77" t="s">
        <v>245</v>
      </c>
      <c r="B19" s="60">
        <v>2050</v>
      </c>
      <c r="C19" s="60" t="s">
        <v>23</v>
      </c>
      <c r="D19" s="60" t="s">
        <v>23</v>
      </c>
      <c r="E19" s="60" t="s">
        <v>23</v>
      </c>
      <c r="F19" s="60" t="s">
        <v>23</v>
      </c>
      <c r="G19" s="60" t="s">
        <v>23</v>
      </c>
      <c r="H19" s="60" t="s">
        <v>23</v>
      </c>
    </row>
    <row r="20" spans="1:9" ht="16.5" thickBot="1" x14ac:dyDescent="0.3">
      <c r="A20" s="77" t="s">
        <v>246</v>
      </c>
      <c r="B20" s="60">
        <v>2060</v>
      </c>
      <c r="C20" s="60" t="s">
        <v>23</v>
      </c>
      <c r="D20" s="60" t="s">
        <v>23</v>
      </c>
      <c r="E20" s="60" t="s">
        <v>23</v>
      </c>
      <c r="F20" s="60" t="s">
        <v>23</v>
      </c>
      <c r="G20" s="60" t="s">
        <v>23</v>
      </c>
      <c r="H20" s="60" t="s">
        <v>23</v>
      </c>
    </row>
    <row r="21" spans="1:9" ht="48" thickBot="1" x14ac:dyDescent="0.3">
      <c r="A21" s="75" t="s">
        <v>247</v>
      </c>
      <c r="B21" s="63">
        <v>2070</v>
      </c>
      <c r="C21" s="63">
        <f>C7+C10-C11</f>
        <v>518.19999999999948</v>
      </c>
      <c r="D21" s="63">
        <f>D7+D10-D11</f>
        <v>609.79999999999961</v>
      </c>
      <c r="E21" s="62">
        <f>E7+E10-E11</f>
        <v>518.99999999999989</v>
      </c>
      <c r="F21" s="63">
        <f>F7+F10-F11</f>
        <v>609.79999999999995</v>
      </c>
      <c r="G21" s="63">
        <f>F21-E21</f>
        <v>90.800000000000068</v>
      </c>
      <c r="H21" s="62">
        <f>F21/E21*100</f>
        <v>117.49518304431601</v>
      </c>
      <c r="I21" s="70"/>
    </row>
    <row r="22" spans="1:9" ht="16.5" thickBot="1" x14ac:dyDescent="0.3">
      <c r="A22" s="236" t="s">
        <v>248</v>
      </c>
      <c r="B22" s="237"/>
      <c r="C22" s="237"/>
      <c r="D22" s="237"/>
      <c r="E22" s="237"/>
      <c r="F22" s="237"/>
      <c r="G22" s="237"/>
      <c r="H22" s="238"/>
    </row>
    <row r="23" spans="1:9" ht="63.75" thickBot="1" x14ac:dyDescent="0.3">
      <c r="A23" s="75" t="s">
        <v>249</v>
      </c>
      <c r="B23" s="63">
        <v>2110</v>
      </c>
      <c r="C23" s="63">
        <f>C24+C25+C28</f>
        <v>604.90000000000009</v>
      </c>
      <c r="D23" s="76">
        <f>D24+D25+D28</f>
        <v>641.9</v>
      </c>
      <c r="E23" s="63">
        <f>E24+E25+E28</f>
        <v>165.9</v>
      </c>
      <c r="F23" s="63">
        <f>F24+F25+F28</f>
        <v>157.9</v>
      </c>
      <c r="G23" s="62">
        <f>F23-E23</f>
        <v>-8</v>
      </c>
      <c r="H23" s="62">
        <f>F23/E23*100</f>
        <v>95.177817962628083</v>
      </c>
    </row>
    <row r="24" spans="1:9" ht="16.5" thickBot="1" x14ac:dyDescent="0.3">
      <c r="A24" s="77" t="s">
        <v>53</v>
      </c>
      <c r="B24" s="60">
        <v>2111</v>
      </c>
      <c r="C24" s="58">
        <v>1</v>
      </c>
      <c r="D24" s="59">
        <v>4.2</v>
      </c>
      <c r="E24" s="58">
        <v>0</v>
      </c>
      <c r="F24" s="59">
        <v>0.4</v>
      </c>
      <c r="G24" s="60">
        <f t="shared" ref="G24:G25" si="2">F24-E24</f>
        <v>0.4</v>
      </c>
      <c r="H24" s="61">
        <v>0</v>
      </c>
    </row>
    <row r="25" spans="1:9" ht="34.15" customHeight="1" thickBot="1" x14ac:dyDescent="0.3">
      <c r="A25" s="77" t="s">
        <v>250</v>
      </c>
      <c r="B25" s="60">
        <v>2112</v>
      </c>
      <c r="C25" s="58">
        <v>603.20000000000005</v>
      </c>
      <c r="D25" s="59">
        <v>633.79999999999995</v>
      </c>
      <c r="E25" s="59">
        <v>165.9</v>
      </c>
      <c r="F25" s="59">
        <v>155.5</v>
      </c>
      <c r="G25" s="88">
        <f t="shared" si="2"/>
        <v>-10.400000000000006</v>
      </c>
      <c r="H25" s="61">
        <f t="shared" ref="H25" si="3">F25/E25*100</f>
        <v>93.731163351416512</v>
      </c>
    </row>
    <row r="26" spans="1:9" ht="48" thickBot="1" x14ac:dyDescent="0.3">
      <c r="A26" s="77" t="s">
        <v>251</v>
      </c>
      <c r="B26" s="60">
        <v>2113</v>
      </c>
      <c r="C26" s="59" t="s">
        <v>23</v>
      </c>
      <c r="D26" s="59" t="s">
        <v>23</v>
      </c>
      <c r="E26" s="59" t="s">
        <v>23</v>
      </c>
      <c r="F26" s="59" t="s">
        <v>23</v>
      </c>
      <c r="G26" s="59" t="s">
        <v>23</v>
      </c>
      <c r="H26" s="59" t="s">
        <v>23</v>
      </c>
    </row>
    <row r="27" spans="1:9" ht="16.5" thickBot="1" x14ac:dyDescent="0.3">
      <c r="A27" s="77" t="s">
        <v>252</v>
      </c>
      <c r="B27" s="60">
        <v>2114</v>
      </c>
      <c r="C27" s="59" t="s">
        <v>23</v>
      </c>
      <c r="D27" s="59" t="s">
        <v>23</v>
      </c>
      <c r="E27" s="59" t="s">
        <v>23</v>
      </c>
      <c r="F27" s="59" t="s">
        <v>23</v>
      </c>
      <c r="G27" s="59" t="s">
        <v>23</v>
      </c>
      <c r="H27" s="59" t="s">
        <v>23</v>
      </c>
    </row>
    <row r="28" spans="1:9" ht="53.45" customHeight="1" thickBot="1" x14ac:dyDescent="0.3">
      <c r="A28" s="77" t="s">
        <v>56</v>
      </c>
      <c r="B28" s="60">
        <v>2115</v>
      </c>
      <c r="C28" s="59">
        <v>0.7</v>
      </c>
      <c r="D28" s="59">
        <v>3.9</v>
      </c>
      <c r="E28" s="58">
        <v>0</v>
      </c>
      <c r="F28" s="58">
        <v>2</v>
      </c>
      <c r="G28" s="94">
        <f>F28-E28</f>
        <v>2</v>
      </c>
      <c r="H28" s="94">
        <v>0</v>
      </c>
    </row>
    <row r="29" spans="1:9" ht="16.5" thickBot="1" x14ac:dyDescent="0.3">
      <c r="A29" s="77" t="s">
        <v>253</v>
      </c>
      <c r="B29" s="60">
        <v>2116</v>
      </c>
      <c r="C29" s="59" t="s">
        <v>23</v>
      </c>
      <c r="D29" s="59" t="s">
        <v>23</v>
      </c>
      <c r="E29" s="59" t="s">
        <v>23</v>
      </c>
      <c r="F29" s="59" t="s">
        <v>23</v>
      </c>
      <c r="G29" s="59" t="s">
        <v>23</v>
      </c>
      <c r="H29" s="59" t="s">
        <v>23</v>
      </c>
    </row>
    <row r="30" spans="1:9" ht="21" customHeight="1" thickBot="1" x14ac:dyDescent="0.3">
      <c r="A30" s="77" t="s">
        <v>254</v>
      </c>
      <c r="B30" s="60">
        <v>2117</v>
      </c>
      <c r="C30" s="59" t="s">
        <v>23</v>
      </c>
      <c r="D30" s="59" t="s">
        <v>23</v>
      </c>
      <c r="E30" s="59" t="s">
        <v>23</v>
      </c>
      <c r="F30" s="59" t="s">
        <v>23</v>
      </c>
      <c r="G30" s="59" t="s">
        <v>23</v>
      </c>
      <c r="H30" s="59" t="s">
        <v>23</v>
      </c>
    </row>
    <row r="31" spans="1:9" ht="16.5" thickBot="1" x14ac:dyDescent="0.3">
      <c r="A31" s="77" t="s">
        <v>255</v>
      </c>
      <c r="B31" s="60">
        <v>2118</v>
      </c>
      <c r="C31" s="59" t="s">
        <v>23</v>
      </c>
      <c r="D31" s="59" t="s">
        <v>23</v>
      </c>
      <c r="E31" s="59" t="s">
        <v>23</v>
      </c>
      <c r="F31" s="59" t="s">
        <v>23</v>
      </c>
      <c r="G31" s="59" t="s">
        <v>23</v>
      </c>
      <c r="H31" s="59" t="s">
        <v>23</v>
      </c>
    </row>
    <row r="32" spans="1:9" ht="26.45" customHeight="1" thickBot="1" x14ac:dyDescent="0.3">
      <c r="A32" s="77" t="s">
        <v>256</v>
      </c>
      <c r="B32" s="60">
        <v>2119</v>
      </c>
      <c r="C32" s="59" t="s">
        <v>23</v>
      </c>
      <c r="D32" s="59" t="s">
        <v>23</v>
      </c>
      <c r="E32" s="59" t="s">
        <v>23</v>
      </c>
      <c r="F32" s="59" t="s">
        <v>23</v>
      </c>
      <c r="G32" s="59" t="s">
        <v>23</v>
      </c>
      <c r="H32" s="59" t="s">
        <v>23</v>
      </c>
    </row>
    <row r="33" spans="1:12" ht="48" thickBot="1" x14ac:dyDescent="0.3">
      <c r="A33" s="75" t="s">
        <v>257</v>
      </c>
      <c r="B33" s="63">
        <v>2120</v>
      </c>
      <c r="C33" s="62">
        <f>C34+C35+C37</f>
        <v>451</v>
      </c>
      <c r="D33" s="63">
        <f>D34+D35+D37</f>
        <v>507.7</v>
      </c>
      <c r="E33" s="63">
        <f>E34+E35+E37</f>
        <v>118.10000000000001</v>
      </c>
      <c r="F33" s="63">
        <f>F34+F35+F37</f>
        <v>138.19999999999999</v>
      </c>
      <c r="G33" s="112">
        <f>F33-E33</f>
        <v>20.09999999999998</v>
      </c>
      <c r="H33" s="96">
        <f>F33/E33*100</f>
        <v>117.01947502116847</v>
      </c>
    </row>
    <row r="34" spans="1:12" ht="16.5" thickBot="1" x14ac:dyDescent="0.3">
      <c r="A34" s="77" t="s">
        <v>255</v>
      </c>
      <c r="B34" s="60">
        <v>2121</v>
      </c>
      <c r="C34" s="72">
        <v>363.2</v>
      </c>
      <c r="D34" s="59">
        <v>408.2</v>
      </c>
      <c r="E34" s="59">
        <v>95.2</v>
      </c>
      <c r="F34" s="59">
        <v>110.3</v>
      </c>
      <c r="G34" s="95">
        <f t="shared" ref="G34:G37" si="4">F34-E34</f>
        <v>15.099999999999994</v>
      </c>
      <c r="H34" s="96">
        <f t="shared" ref="H34:H37" si="5">F34/E34*100</f>
        <v>115.86134453781511</v>
      </c>
      <c r="I34" s="52"/>
      <c r="J34" s="52"/>
      <c r="K34" s="52"/>
      <c r="L34" s="52"/>
    </row>
    <row r="35" spans="1:12" ht="16.5" thickBot="1" x14ac:dyDescent="0.3">
      <c r="A35" s="77" t="s">
        <v>258</v>
      </c>
      <c r="B35" s="60">
        <v>2122</v>
      </c>
      <c r="C35" s="72">
        <v>57.5</v>
      </c>
      <c r="D35" s="59">
        <v>62.5</v>
      </c>
      <c r="E35" s="58">
        <v>15</v>
      </c>
      <c r="F35" s="59">
        <v>15.7</v>
      </c>
      <c r="G35" s="95">
        <f t="shared" si="4"/>
        <v>0.69999999999999929</v>
      </c>
      <c r="H35" s="96">
        <f t="shared" si="5"/>
        <v>104.66666666666666</v>
      </c>
    </row>
    <row r="36" spans="1:12" ht="16.5" thickBot="1" x14ac:dyDescent="0.3">
      <c r="A36" s="77" t="s">
        <v>259</v>
      </c>
      <c r="B36" s="60">
        <v>2123</v>
      </c>
      <c r="C36" s="59" t="s">
        <v>23</v>
      </c>
      <c r="D36" s="59" t="s">
        <v>23</v>
      </c>
      <c r="E36" s="59" t="s">
        <v>23</v>
      </c>
      <c r="F36" s="59" t="s">
        <v>23</v>
      </c>
      <c r="G36" s="80" t="s">
        <v>23</v>
      </c>
      <c r="H36" s="80" t="s">
        <v>23</v>
      </c>
    </row>
    <row r="37" spans="1:12" ht="22.15" customHeight="1" x14ac:dyDescent="0.25">
      <c r="A37" s="129" t="s">
        <v>256</v>
      </c>
      <c r="B37" s="131">
        <v>2124</v>
      </c>
      <c r="C37" s="150">
        <v>30.3</v>
      </c>
      <c r="D37" s="144">
        <v>37</v>
      </c>
      <c r="E37" s="144">
        <v>7.9</v>
      </c>
      <c r="F37" s="145">
        <v>12.2</v>
      </c>
      <c r="G37" s="151">
        <f t="shared" si="4"/>
        <v>4.2999999999999989</v>
      </c>
      <c r="H37" s="152">
        <f t="shared" si="5"/>
        <v>154.43037974683543</v>
      </c>
    </row>
    <row r="38" spans="1:12" ht="48" thickBot="1" x14ac:dyDescent="0.3">
      <c r="A38" s="136" t="s">
        <v>260</v>
      </c>
      <c r="B38" s="137">
        <v>2130</v>
      </c>
      <c r="C38" s="137">
        <f>C42</f>
        <v>448.8</v>
      </c>
      <c r="D38" s="137">
        <f>D42</f>
        <v>514.79999999999995</v>
      </c>
      <c r="E38" s="137">
        <f>E42</f>
        <v>113.7</v>
      </c>
      <c r="F38" s="137">
        <f>F42</f>
        <v>140.5</v>
      </c>
      <c r="G38" s="146">
        <f>F38-E38</f>
        <v>26.799999999999997</v>
      </c>
      <c r="H38" s="146">
        <f>F38/E38*100</f>
        <v>123.57080035180299</v>
      </c>
    </row>
    <row r="39" spans="1:12" ht="63" x14ac:dyDescent="0.25">
      <c r="A39" s="89" t="s">
        <v>261</v>
      </c>
      <c r="B39" s="254">
        <v>2131</v>
      </c>
      <c r="C39" s="254" t="s">
        <v>23</v>
      </c>
      <c r="D39" s="254" t="s">
        <v>23</v>
      </c>
      <c r="E39" s="254" t="s">
        <v>23</v>
      </c>
      <c r="F39" s="254" t="s">
        <v>23</v>
      </c>
      <c r="G39" s="254" t="s">
        <v>23</v>
      </c>
      <c r="H39" s="254" t="s">
        <v>23</v>
      </c>
    </row>
    <row r="40" spans="1:12" ht="48" thickBot="1" x14ac:dyDescent="0.3">
      <c r="A40" s="77" t="s">
        <v>262</v>
      </c>
      <c r="B40" s="255"/>
      <c r="C40" s="255"/>
      <c r="D40" s="255"/>
      <c r="E40" s="255"/>
      <c r="F40" s="255"/>
      <c r="G40" s="255"/>
      <c r="H40" s="255"/>
    </row>
    <row r="41" spans="1:12" ht="16.5" thickBot="1" x14ac:dyDescent="0.3">
      <c r="A41" s="77" t="s">
        <v>263</v>
      </c>
      <c r="B41" s="60">
        <v>2132</v>
      </c>
      <c r="C41" s="60" t="s">
        <v>23</v>
      </c>
      <c r="D41" s="60" t="s">
        <v>23</v>
      </c>
      <c r="E41" s="60" t="s">
        <v>23</v>
      </c>
      <c r="F41" s="60" t="s">
        <v>23</v>
      </c>
      <c r="G41" s="60" t="s">
        <v>23</v>
      </c>
      <c r="H41" s="60" t="s">
        <v>23</v>
      </c>
    </row>
    <row r="42" spans="1:12" ht="48" thickBot="1" x14ac:dyDescent="0.3">
      <c r="A42" s="77" t="s">
        <v>264</v>
      </c>
      <c r="B42" s="60">
        <v>2133</v>
      </c>
      <c r="C42" s="59">
        <v>448.8</v>
      </c>
      <c r="D42" s="59">
        <v>514.79999999999995</v>
      </c>
      <c r="E42" s="59">
        <v>113.7</v>
      </c>
      <c r="F42" s="59">
        <v>140.5</v>
      </c>
      <c r="G42" s="94">
        <f>F42-E42</f>
        <v>26.799999999999997</v>
      </c>
      <c r="H42" s="94">
        <f>F42/E42*100</f>
        <v>123.57080035180299</v>
      </c>
    </row>
    <row r="43" spans="1:12" ht="32.25" thickBot="1" x14ac:dyDescent="0.3">
      <c r="A43" s="77" t="s">
        <v>265</v>
      </c>
      <c r="B43" s="60">
        <v>2134</v>
      </c>
      <c r="C43" s="60" t="s">
        <v>23</v>
      </c>
      <c r="D43" s="60" t="s">
        <v>23</v>
      </c>
      <c r="E43" s="60" t="s">
        <v>23</v>
      </c>
      <c r="F43" s="60" t="s">
        <v>23</v>
      </c>
      <c r="G43" s="60" t="s">
        <v>23</v>
      </c>
      <c r="H43" s="60" t="s">
        <v>23</v>
      </c>
    </row>
    <row r="44" spans="1:12" ht="32.25" thickBot="1" x14ac:dyDescent="0.3">
      <c r="A44" s="75" t="s">
        <v>266</v>
      </c>
      <c r="B44" s="63">
        <v>2140</v>
      </c>
      <c r="C44" s="60" t="s">
        <v>23</v>
      </c>
      <c r="D44" s="60" t="s">
        <v>23</v>
      </c>
      <c r="E44" s="60" t="s">
        <v>23</v>
      </c>
      <c r="F44" s="60" t="s">
        <v>23</v>
      </c>
      <c r="G44" s="60" t="s">
        <v>23</v>
      </c>
      <c r="H44" s="60" t="s">
        <v>23</v>
      </c>
    </row>
    <row r="45" spans="1:12" ht="47.25" x14ac:dyDescent="0.25">
      <c r="A45" s="89" t="s">
        <v>267</v>
      </c>
      <c r="B45" s="254">
        <v>2141</v>
      </c>
      <c r="C45" s="254" t="s">
        <v>23</v>
      </c>
      <c r="D45" s="254" t="s">
        <v>23</v>
      </c>
      <c r="E45" s="254" t="s">
        <v>23</v>
      </c>
      <c r="F45" s="254" t="s">
        <v>23</v>
      </c>
      <c r="G45" s="254" t="s">
        <v>23</v>
      </c>
      <c r="H45" s="254" t="s">
        <v>23</v>
      </c>
    </row>
    <row r="46" spans="1:12" ht="32.25" thickBot="1" x14ac:dyDescent="0.3">
      <c r="A46" s="77" t="s">
        <v>268</v>
      </c>
      <c r="B46" s="255"/>
      <c r="C46" s="255"/>
      <c r="D46" s="255"/>
      <c r="E46" s="255"/>
      <c r="F46" s="255"/>
      <c r="G46" s="255"/>
      <c r="H46" s="255"/>
    </row>
    <row r="47" spans="1:12" ht="32.25" thickBot="1" x14ac:dyDescent="0.3">
      <c r="A47" s="77" t="s">
        <v>269</v>
      </c>
      <c r="B47" s="60">
        <v>2142</v>
      </c>
      <c r="C47" s="60" t="s">
        <v>23</v>
      </c>
      <c r="D47" s="60" t="s">
        <v>23</v>
      </c>
      <c r="E47" s="60" t="s">
        <v>23</v>
      </c>
      <c r="F47" s="60" t="s">
        <v>23</v>
      </c>
      <c r="G47" s="60" t="s">
        <v>23</v>
      </c>
      <c r="H47" s="60" t="s">
        <v>23</v>
      </c>
    </row>
    <row r="48" spans="1:12" ht="16.5" thickBot="1" x14ac:dyDescent="0.3">
      <c r="A48" s="75" t="s">
        <v>58</v>
      </c>
      <c r="B48" s="63">
        <v>2200</v>
      </c>
      <c r="C48" s="62">
        <f>C23+C33+C38</f>
        <v>1504.7</v>
      </c>
      <c r="D48" s="63">
        <f>D23+D33+D38</f>
        <v>1664.3999999999999</v>
      </c>
      <c r="E48" s="63">
        <f>E23+E33+E38</f>
        <v>397.7</v>
      </c>
      <c r="F48" s="63">
        <f>F23+F33+F38</f>
        <v>436.6</v>
      </c>
      <c r="G48" s="62">
        <f>F48-E48</f>
        <v>38.900000000000034</v>
      </c>
      <c r="H48" s="62">
        <f>F48/E48*100</f>
        <v>109.78124214231835</v>
      </c>
    </row>
    <row r="49" spans="1:8" ht="15.75" x14ac:dyDescent="0.25">
      <c r="A49" s="97"/>
      <c r="B49" s="98"/>
      <c r="C49" s="98"/>
      <c r="D49" s="98"/>
      <c r="E49" s="98"/>
      <c r="F49" s="98"/>
      <c r="G49" s="98"/>
      <c r="H49" s="98"/>
    </row>
    <row r="50" spans="1:8" ht="15.75" x14ac:dyDescent="0.25">
      <c r="A50" s="91" t="s">
        <v>0</v>
      </c>
      <c r="B50" s="92"/>
      <c r="C50" s="92"/>
      <c r="D50" s="92"/>
      <c r="E50" s="92"/>
      <c r="F50" s="92"/>
      <c r="G50" s="92"/>
      <c r="H50" s="92"/>
    </row>
    <row r="51" spans="1:8" ht="78" customHeight="1" x14ac:dyDescent="0.25">
      <c r="A51" s="93" t="s">
        <v>115</v>
      </c>
      <c r="B51" s="99" t="s">
        <v>116</v>
      </c>
      <c r="C51" s="99"/>
      <c r="D51" s="292" t="s">
        <v>117</v>
      </c>
      <c r="E51" s="292"/>
      <c r="F51" s="292"/>
      <c r="G51" s="291" t="s">
        <v>118</v>
      </c>
      <c r="H51" s="291"/>
    </row>
    <row r="52" spans="1:8" ht="43.9" customHeight="1" x14ac:dyDescent="0.25">
      <c r="A52" s="93"/>
      <c r="B52" s="99"/>
      <c r="C52" s="99"/>
      <c r="D52" s="100"/>
      <c r="E52" s="100"/>
      <c r="F52" s="100"/>
      <c r="G52" s="101"/>
      <c r="H52" s="101"/>
    </row>
    <row r="53" spans="1:8" ht="15.75" x14ac:dyDescent="0.25">
      <c r="A53" s="13"/>
      <c r="B53" s="14"/>
      <c r="C53" s="15"/>
      <c r="D53" s="14"/>
    </row>
    <row r="54" spans="1:8" ht="15.75" x14ac:dyDescent="0.25">
      <c r="A54" s="13"/>
      <c r="B54" s="14"/>
      <c r="C54" s="15"/>
      <c r="D54" s="14"/>
    </row>
    <row r="55" spans="1:8" ht="15.75" x14ac:dyDescent="0.25">
      <c r="A55" s="13"/>
      <c r="B55" s="14"/>
      <c r="C55" s="15"/>
      <c r="D55" s="14"/>
    </row>
    <row r="56" spans="1:8" ht="15.75" x14ac:dyDescent="0.25">
      <c r="A56" s="13"/>
      <c r="B56" s="14"/>
      <c r="C56" s="15"/>
      <c r="D56" s="14"/>
    </row>
    <row r="57" spans="1:8" ht="15.75" x14ac:dyDescent="0.25">
      <c r="A57" s="13"/>
      <c r="B57" s="14"/>
      <c r="C57" s="15"/>
      <c r="D57" s="14"/>
    </row>
    <row r="58" spans="1:8" ht="15.75" x14ac:dyDescent="0.25">
      <c r="A58" s="13"/>
      <c r="B58" s="14"/>
      <c r="C58" s="15"/>
      <c r="D58" s="14"/>
    </row>
    <row r="59" spans="1:8" ht="15.75" x14ac:dyDescent="0.25">
      <c r="A59" s="13"/>
      <c r="B59" s="14"/>
      <c r="C59" s="15"/>
      <c r="D59" s="14"/>
    </row>
    <row r="60" spans="1:8" ht="15.75" x14ac:dyDescent="0.25">
      <c r="A60" s="13"/>
      <c r="B60" s="14"/>
      <c r="C60" s="15"/>
      <c r="D60" s="14"/>
    </row>
  </sheetData>
  <sheetProtection password="CC19" sheet="1" objects="1" scenarios="1"/>
  <mergeCells count="22">
    <mergeCell ref="G45:G46"/>
    <mergeCell ref="H45:H46"/>
    <mergeCell ref="A2:H2"/>
    <mergeCell ref="G51:H51"/>
    <mergeCell ref="D51:F51"/>
    <mergeCell ref="B45:B46"/>
    <mergeCell ref="C45:C46"/>
    <mergeCell ref="D45:D46"/>
    <mergeCell ref="E45:E46"/>
    <mergeCell ref="F45:F46"/>
    <mergeCell ref="D39:D40"/>
    <mergeCell ref="E39:E40"/>
    <mergeCell ref="F39:F40"/>
    <mergeCell ref="A3:A4"/>
    <mergeCell ref="C3:D3"/>
    <mergeCell ref="E3:H3"/>
    <mergeCell ref="A6:H6"/>
    <mergeCell ref="A22:H22"/>
    <mergeCell ref="G39:G40"/>
    <mergeCell ref="H39:H40"/>
    <mergeCell ref="B39:B40"/>
    <mergeCell ref="C39:C40"/>
  </mergeCells>
  <pageMargins left="1.1023622047244095" right="0.70866141732283472" top="0.15748031496062992" bottom="0.15748031496062992" header="0" footer="0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4"/>
  <sheetViews>
    <sheetView topLeftCell="A75" workbookViewId="0">
      <selection activeCell="H82" sqref="H82"/>
    </sheetView>
  </sheetViews>
  <sheetFormatPr defaultRowHeight="15" x14ac:dyDescent="0.25"/>
  <cols>
    <col min="1" max="1" width="38.28515625" customWidth="1"/>
    <col min="2" max="2" width="10.42578125" customWidth="1"/>
    <col min="3" max="3" width="12.28515625" customWidth="1"/>
    <col min="4" max="4" width="10.7109375" customWidth="1"/>
    <col min="5" max="5" width="11.7109375" customWidth="1"/>
    <col min="6" max="6" width="11" customWidth="1"/>
    <col min="7" max="7" width="12.28515625" customWidth="1"/>
    <col min="8" max="8" width="13.28515625" customWidth="1"/>
    <col min="9" max="9" width="17.5703125" customWidth="1"/>
  </cols>
  <sheetData>
    <row r="1" spans="1:8" ht="15.75" thickBot="1" x14ac:dyDescent="0.3"/>
    <row r="2" spans="1:8" ht="16.5" thickBot="1" x14ac:dyDescent="0.3">
      <c r="A2" s="308" t="s">
        <v>412</v>
      </c>
      <c r="B2" s="309"/>
      <c r="C2" s="309"/>
      <c r="D2" s="309"/>
      <c r="E2" s="309"/>
      <c r="F2" s="309"/>
      <c r="G2" s="309"/>
      <c r="H2" s="310"/>
    </row>
    <row r="3" spans="1:8" ht="46.9" customHeight="1" thickBot="1" x14ac:dyDescent="0.3">
      <c r="A3" s="311" t="s">
        <v>36</v>
      </c>
      <c r="B3" s="313" t="s">
        <v>271</v>
      </c>
      <c r="C3" s="304" t="s">
        <v>139</v>
      </c>
      <c r="D3" s="305"/>
      <c r="E3" s="304" t="s">
        <v>418</v>
      </c>
      <c r="F3" s="306"/>
      <c r="G3" s="306"/>
      <c r="H3" s="307"/>
    </row>
    <row r="4" spans="1:8" ht="29.45" customHeight="1" thickBot="1" x14ac:dyDescent="0.3">
      <c r="A4" s="312"/>
      <c r="B4" s="314"/>
      <c r="C4" s="124" t="s">
        <v>40</v>
      </c>
      <c r="D4" s="124" t="s">
        <v>41</v>
      </c>
      <c r="E4" s="124" t="s">
        <v>42</v>
      </c>
      <c r="F4" s="124" t="s">
        <v>43</v>
      </c>
      <c r="G4" s="124" t="s">
        <v>44</v>
      </c>
      <c r="H4" s="125" t="s">
        <v>45</v>
      </c>
    </row>
    <row r="5" spans="1:8" ht="16.5" thickBot="1" x14ac:dyDescent="0.3">
      <c r="A5" s="118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</row>
    <row r="6" spans="1:8" ht="16.5" thickBot="1" x14ac:dyDescent="0.3">
      <c r="A6" s="298" t="s">
        <v>272</v>
      </c>
      <c r="B6" s="299"/>
      <c r="C6" s="299"/>
      <c r="D6" s="299"/>
      <c r="E6" s="299"/>
      <c r="F6" s="299"/>
      <c r="G6" s="300"/>
      <c r="H6" s="301"/>
    </row>
    <row r="7" spans="1:8" ht="30" customHeight="1" thickBot="1" x14ac:dyDescent="0.3">
      <c r="A7" s="75" t="s">
        <v>273</v>
      </c>
      <c r="B7" s="102">
        <v>3000</v>
      </c>
      <c r="C7" s="60" t="s">
        <v>23</v>
      </c>
      <c r="D7" s="60" t="s">
        <v>23</v>
      </c>
      <c r="E7" s="60" t="s">
        <v>23</v>
      </c>
      <c r="F7" s="60" t="s">
        <v>23</v>
      </c>
      <c r="G7" s="60" t="s">
        <v>23</v>
      </c>
      <c r="H7" s="60" t="s">
        <v>23</v>
      </c>
    </row>
    <row r="8" spans="1:8" ht="32.25" thickBot="1" x14ac:dyDescent="0.3">
      <c r="A8" s="77" t="s">
        <v>274</v>
      </c>
      <c r="B8" s="103">
        <v>3010</v>
      </c>
      <c r="C8" s="60" t="s">
        <v>23</v>
      </c>
      <c r="D8" s="60" t="s">
        <v>23</v>
      </c>
      <c r="E8" s="60" t="s">
        <v>23</v>
      </c>
      <c r="F8" s="60" t="s">
        <v>23</v>
      </c>
      <c r="G8" s="60" t="s">
        <v>23</v>
      </c>
      <c r="H8" s="60" t="s">
        <v>23</v>
      </c>
    </row>
    <row r="9" spans="1:8" ht="32.25" thickBot="1" x14ac:dyDescent="0.3">
      <c r="A9" s="77" t="s">
        <v>275</v>
      </c>
      <c r="B9" s="103">
        <v>3020</v>
      </c>
      <c r="C9" s="60" t="s">
        <v>23</v>
      </c>
      <c r="D9" s="60" t="s">
        <v>23</v>
      </c>
      <c r="E9" s="60" t="s">
        <v>23</v>
      </c>
      <c r="F9" s="60" t="s">
        <v>23</v>
      </c>
      <c r="G9" s="60" t="s">
        <v>23</v>
      </c>
      <c r="H9" s="60" t="s">
        <v>23</v>
      </c>
    </row>
    <row r="10" spans="1:8" ht="16.5" thickBot="1" x14ac:dyDescent="0.3">
      <c r="A10" s="77" t="s">
        <v>276</v>
      </c>
      <c r="B10" s="103">
        <v>3030</v>
      </c>
      <c r="C10" s="60" t="s">
        <v>23</v>
      </c>
      <c r="D10" s="60" t="s">
        <v>23</v>
      </c>
      <c r="E10" s="60" t="s">
        <v>23</v>
      </c>
      <c r="F10" s="60" t="s">
        <v>23</v>
      </c>
      <c r="G10" s="60" t="s">
        <v>23</v>
      </c>
      <c r="H10" s="60" t="s">
        <v>23</v>
      </c>
    </row>
    <row r="11" spans="1:8" ht="17.45" customHeight="1" thickBot="1" x14ac:dyDescent="0.3">
      <c r="A11" s="77" t="s">
        <v>277</v>
      </c>
      <c r="B11" s="103">
        <v>3040</v>
      </c>
      <c r="C11" s="60" t="s">
        <v>23</v>
      </c>
      <c r="D11" s="60" t="s">
        <v>23</v>
      </c>
      <c r="E11" s="60" t="s">
        <v>23</v>
      </c>
      <c r="F11" s="60" t="s">
        <v>23</v>
      </c>
      <c r="G11" s="60" t="s">
        <v>23</v>
      </c>
      <c r="H11" s="60" t="s">
        <v>23</v>
      </c>
    </row>
    <row r="12" spans="1:8" ht="16.5" thickBot="1" x14ac:dyDescent="0.3">
      <c r="A12" s="77" t="s">
        <v>278</v>
      </c>
      <c r="B12" s="103">
        <v>3041</v>
      </c>
      <c r="C12" s="60" t="s">
        <v>23</v>
      </c>
      <c r="D12" s="60" t="s">
        <v>23</v>
      </c>
      <c r="E12" s="60" t="s">
        <v>23</v>
      </c>
      <c r="F12" s="60" t="s">
        <v>23</v>
      </c>
      <c r="G12" s="60" t="s">
        <v>23</v>
      </c>
      <c r="H12" s="60" t="s">
        <v>23</v>
      </c>
    </row>
    <row r="13" spans="1:8" ht="16.5" thickBot="1" x14ac:dyDescent="0.3">
      <c r="A13" s="77" t="s">
        <v>279</v>
      </c>
      <c r="B13" s="103">
        <v>3042</v>
      </c>
      <c r="C13" s="60" t="s">
        <v>23</v>
      </c>
      <c r="D13" s="60" t="s">
        <v>23</v>
      </c>
      <c r="E13" s="60" t="s">
        <v>23</v>
      </c>
      <c r="F13" s="60" t="s">
        <v>23</v>
      </c>
      <c r="G13" s="60" t="s">
        <v>23</v>
      </c>
      <c r="H13" s="60" t="s">
        <v>23</v>
      </c>
    </row>
    <row r="14" spans="1:8" ht="32.25" thickBot="1" x14ac:dyDescent="0.3">
      <c r="A14" s="77" t="s">
        <v>280</v>
      </c>
      <c r="B14" s="103">
        <v>3050</v>
      </c>
      <c r="C14" s="60" t="s">
        <v>23</v>
      </c>
      <c r="D14" s="60" t="s">
        <v>23</v>
      </c>
      <c r="E14" s="60" t="s">
        <v>23</v>
      </c>
      <c r="F14" s="60" t="s">
        <v>23</v>
      </c>
      <c r="G14" s="60" t="s">
        <v>23</v>
      </c>
      <c r="H14" s="60" t="s">
        <v>23</v>
      </c>
    </row>
    <row r="15" spans="1:8" ht="48" thickBot="1" x14ac:dyDescent="0.3">
      <c r="A15" s="77" t="s">
        <v>281</v>
      </c>
      <c r="B15" s="103">
        <v>3060</v>
      </c>
      <c r="C15" s="60" t="s">
        <v>23</v>
      </c>
      <c r="D15" s="60" t="s">
        <v>23</v>
      </c>
      <c r="E15" s="60" t="s">
        <v>23</v>
      </c>
      <c r="F15" s="60" t="s">
        <v>23</v>
      </c>
      <c r="G15" s="60" t="s">
        <v>23</v>
      </c>
      <c r="H15" s="60" t="s">
        <v>23</v>
      </c>
    </row>
    <row r="16" spans="1:8" ht="16.5" thickBot="1" x14ac:dyDescent="0.3">
      <c r="A16" s="77" t="s">
        <v>282</v>
      </c>
      <c r="B16" s="103">
        <v>3061</v>
      </c>
      <c r="C16" s="60" t="s">
        <v>23</v>
      </c>
      <c r="D16" s="60" t="s">
        <v>23</v>
      </c>
      <c r="E16" s="60" t="s">
        <v>23</v>
      </c>
      <c r="F16" s="60" t="s">
        <v>23</v>
      </c>
      <c r="G16" s="60" t="s">
        <v>23</v>
      </c>
      <c r="H16" s="60" t="s">
        <v>23</v>
      </c>
    </row>
    <row r="17" spans="1:8" ht="16.5" thickBot="1" x14ac:dyDescent="0.3">
      <c r="A17" s="77" t="s">
        <v>283</v>
      </c>
      <c r="B17" s="103">
        <v>3062</v>
      </c>
      <c r="C17" s="60" t="s">
        <v>23</v>
      </c>
      <c r="D17" s="60" t="s">
        <v>23</v>
      </c>
      <c r="E17" s="60" t="s">
        <v>23</v>
      </c>
      <c r="F17" s="60" t="s">
        <v>23</v>
      </c>
      <c r="G17" s="60" t="s">
        <v>23</v>
      </c>
      <c r="H17" s="60" t="s">
        <v>23</v>
      </c>
    </row>
    <row r="18" spans="1:8" ht="16.5" thickBot="1" x14ac:dyDescent="0.3">
      <c r="A18" s="77" t="s">
        <v>284</v>
      </c>
      <c r="B18" s="103">
        <v>3063</v>
      </c>
      <c r="C18" s="60" t="s">
        <v>23</v>
      </c>
      <c r="D18" s="60" t="s">
        <v>23</v>
      </c>
      <c r="E18" s="60" t="s">
        <v>23</v>
      </c>
      <c r="F18" s="60" t="s">
        <v>23</v>
      </c>
      <c r="G18" s="60" t="s">
        <v>23</v>
      </c>
      <c r="H18" s="60" t="s">
        <v>23</v>
      </c>
    </row>
    <row r="19" spans="1:8" ht="16.5" thickBot="1" x14ac:dyDescent="0.3">
      <c r="A19" s="77" t="s">
        <v>285</v>
      </c>
      <c r="B19" s="103">
        <v>3070</v>
      </c>
      <c r="C19" s="60" t="s">
        <v>23</v>
      </c>
      <c r="D19" s="60" t="s">
        <v>23</v>
      </c>
      <c r="E19" s="60" t="s">
        <v>23</v>
      </c>
      <c r="F19" s="60" t="s">
        <v>23</v>
      </c>
      <c r="G19" s="60" t="s">
        <v>23</v>
      </c>
      <c r="H19" s="60" t="s">
        <v>23</v>
      </c>
    </row>
    <row r="20" spans="1:8" ht="32.25" thickBot="1" x14ac:dyDescent="0.3">
      <c r="A20" s="75" t="s">
        <v>286</v>
      </c>
      <c r="B20" s="102">
        <v>3100</v>
      </c>
      <c r="C20" s="60" t="s">
        <v>23</v>
      </c>
      <c r="D20" s="60" t="s">
        <v>23</v>
      </c>
      <c r="E20" s="60" t="s">
        <v>23</v>
      </c>
      <c r="F20" s="60" t="s">
        <v>23</v>
      </c>
      <c r="G20" s="60" t="s">
        <v>23</v>
      </c>
      <c r="H20" s="60" t="s">
        <v>23</v>
      </c>
    </row>
    <row r="21" spans="1:8" ht="32.25" thickBot="1" x14ac:dyDescent="0.3">
      <c r="A21" s="77" t="s">
        <v>287</v>
      </c>
      <c r="B21" s="103">
        <v>3110</v>
      </c>
      <c r="C21" s="60" t="s">
        <v>23</v>
      </c>
      <c r="D21" s="60" t="s">
        <v>23</v>
      </c>
      <c r="E21" s="60" t="s">
        <v>23</v>
      </c>
      <c r="F21" s="60" t="s">
        <v>23</v>
      </c>
      <c r="G21" s="60" t="s">
        <v>23</v>
      </c>
      <c r="H21" s="60" t="s">
        <v>23</v>
      </c>
    </row>
    <row r="22" spans="1:8" ht="16.5" thickBot="1" x14ac:dyDescent="0.3">
      <c r="A22" s="77" t="s">
        <v>288</v>
      </c>
      <c r="B22" s="103">
        <v>3120</v>
      </c>
      <c r="C22" s="60" t="s">
        <v>23</v>
      </c>
      <c r="D22" s="60" t="s">
        <v>23</v>
      </c>
      <c r="E22" s="60" t="s">
        <v>23</v>
      </c>
      <c r="F22" s="60" t="s">
        <v>23</v>
      </c>
      <c r="G22" s="60" t="s">
        <v>23</v>
      </c>
      <c r="H22" s="60" t="s">
        <v>23</v>
      </c>
    </row>
    <row r="23" spans="1:8" ht="15.75" x14ac:dyDescent="0.25">
      <c r="A23" s="129" t="s">
        <v>150</v>
      </c>
      <c r="B23" s="130">
        <v>3130</v>
      </c>
      <c r="C23" s="131" t="s">
        <v>23</v>
      </c>
      <c r="D23" s="131" t="s">
        <v>23</v>
      </c>
      <c r="E23" s="131" t="s">
        <v>23</v>
      </c>
      <c r="F23" s="131" t="s">
        <v>23</v>
      </c>
      <c r="G23" s="131" t="s">
        <v>23</v>
      </c>
      <c r="H23" s="131" t="s">
        <v>23</v>
      </c>
    </row>
    <row r="24" spans="1:8" ht="48" thickBot="1" x14ac:dyDescent="0.3">
      <c r="A24" s="126" t="s">
        <v>289</v>
      </c>
      <c r="B24" s="127">
        <v>3140</v>
      </c>
      <c r="C24" s="128" t="s">
        <v>23</v>
      </c>
      <c r="D24" s="128" t="s">
        <v>23</v>
      </c>
      <c r="E24" s="128" t="s">
        <v>23</v>
      </c>
      <c r="F24" s="128" t="s">
        <v>23</v>
      </c>
      <c r="G24" s="128" t="s">
        <v>23</v>
      </c>
      <c r="H24" s="128" t="s">
        <v>23</v>
      </c>
    </row>
    <row r="25" spans="1:8" ht="16.5" thickBot="1" x14ac:dyDescent="0.3">
      <c r="A25" s="77" t="s">
        <v>282</v>
      </c>
      <c r="B25" s="103">
        <v>3141</v>
      </c>
      <c r="C25" s="60" t="s">
        <v>23</v>
      </c>
      <c r="D25" s="60" t="s">
        <v>23</v>
      </c>
      <c r="E25" s="60" t="s">
        <v>23</v>
      </c>
      <c r="F25" s="60" t="s">
        <v>23</v>
      </c>
      <c r="G25" s="60" t="s">
        <v>23</v>
      </c>
      <c r="H25" s="60" t="s">
        <v>23</v>
      </c>
    </row>
    <row r="26" spans="1:8" ht="16.5" thickBot="1" x14ac:dyDescent="0.3">
      <c r="A26" s="77" t="s">
        <v>283</v>
      </c>
      <c r="B26" s="103">
        <v>3142</v>
      </c>
      <c r="C26" s="60" t="s">
        <v>23</v>
      </c>
      <c r="D26" s="60" t="s">
        <v>23</v>
      </c>
      <c r="E26" s="60" t="s">
        <v>23</v>
      </c>
      <c r="F26" s="60" t="s">
        <v>23</v>
      </c>
      <c r="G26" s="60" t="s">
        <v>23</v>
      </c>
      <c r="H26" s="60" t="s">
        <v>23</v>
      </c>
    </row>
    <row r="27" spans="1:8" ht="16.5" thickBot="1" x14ac:dyDescent="0.3">
      <c r="A27" s="77" t="s">
        <v>284</v>
      </c>
      <c r="B27" s="103">
        <v>3143</v>
      </c>
      <c r="C27" s="60" t="s">
        <v>23</v>
      </c>
      <c r="D27" s="60" t="s">
        <v>23</v>
      </c>
      <c r="E27" s="60" t="s">
        <v>23</v>
      </c>
      <c r="F27" s="60" t="s">
        <v>23</v>
      </c>
      <c r="G27" s="60" t="s">
        <v>23</v>
      </c>
      <c r="H27" s="60" t="s">
        <v>23</v>
      </c>
    </row>
    <row r="28" spans="1:8" ht="48" thickBot="1" x14ac:dyDescent="0.3">
      <c r="A28" s="77" t="s">
        <v>290</v>
      </c>
      <c r="B28" s="103">
        <v>3150</v>
      </c>
      <c r="C28" s="60" t="s">
        <v>23</v>
      </c>
      <c r="D28" s="60" t="s">
        <v>23</v>
      </c>
      <c r="E28" s="60" t="s">
        <v>23</v>
      </c>
      <c r="F28" s="60" t="s">
        <v>23</v>
      </c>
      <c r="G28" s="60" t="s">
        <v>23</v>
      </c>
      <c r="H28" s="60" t="s">
        <v>23</v>
      </c>
    </row>
    <row r="29" spans="1:8" ht="16.5" thickBot="1" x14ac:dyDescent="0.3">
      <c r="A29" s="77" t="s">
        <v>53</v>
      </c>
      <c r="B29" s="103">
        <v>3151</v>
      </c>
      <c r="C29" s="60" t="s">
        <v>23</v>
      </c>
      <c r="D29" s="60" t="s">
        <v>23</v>
      </c>
      <c r="E29" s="60" t="s">
        <v>23</v>
      </c>
      <c r="F29" s="60" t="s">
        <v>23</v>
      </c>
      <c r="G29" s="60" t="s">
        <v>23</v>
      </c>
      <c r="H29" s="60" t="s">
        <v>23</v>
      </c>
    </row>
    <row r="30" spans="1:8" ht="16.5" thickBot="1" x14ac:dyDescent="0.3">
      <c r="A30" s="77" t="s">
        <v>291</v>
      </c>
      <c r="B30" s="103">
        <v>3152</v>
      </c>
      <c r="C30" s="60" t="s">
        <v>23</v>
      </c>
      <c r="D30" s="60" t="s">
        <v>23</v>
      </c>
      <c r="E30" s="60" t="s">
        <v>23</v>
      </c>
      <c r="F30" s="60" t="s">
        <v>23</v>
      </c>
      <c r="G30" s="60" t="s">
        <v>23</v>
      </c>
      <c r="H30" s="60" t="s">
        <v>23</v>
      </c>
    </row>
    <row r="31" spans="1:8" ht="16.5" thickBot="1" x14ac:dyDescent="0.3">
      <c r="A31" s="77" t="s">
        <v>252</v>
      </c>
      <c r="B31" s="103">
        <v>3153</v>
      </c>
      <c r="C31" s="60" t="s">
        <v>23</v>
      </c>
      <c r="D31" s="60" t="s">
        <v>23</v>
      </c>
      <c r="E31" s="60" t="s">
        <v>23</v>
      </c>
      <c r="F31" s="60" t="s">
        <v>23</v>
      </c>
      <c r="G31" s="60" t="s">
        <v>23</v>
      </c>
      <c r="H31" s="60" t="s">
        <v>23</v>
      </c>
    </row>
    <row r="32" spans="1:8" ht="16.5" thickBot="1" x14ac:dyDescent="0.3">
      <c r="A32" s="77" t="s">
        <v>292</v>
      </c>
      <c r="B32" s="103">
        <v>3154</v>
      </c>
      <c r="C32" s="60" t="s">
        <v>23</v>
      </c>
      <c r="D32" s="60" t="s">
        <v>23</v>
      </c>
      <c r="E32" s="60" t="s">
        <v>23</v>
      </c>
      <c r="F32" s="60" t="s">
        <v>23</v>
      </c>
      <c r="G32" s="60" t="s">
        <v>23</v>
      </c>
      <c r="H32" s="60" t="s">
        <v>23</v>
      </c>
    </row>
    <row r="33" spans="1:8" ht="16.5" thickBot="1" x14ac:dyDescent="0.3">
      <c r="A33" s="77" t="s">
        <v>255</v>
      </c>
      <c r="B33" s="103">
        <v>3155</v>
      </c>
      <c r="C33" s="60" t="s">
        <v>23</v>
      </c>
      <c r="D33" s="60" t="s">
        <v>23</v>
      </c>
      <c r="E33" s="60" t="s">
        <v>23</v>
      </c>
      <c r="F33" s="60" t="s">
        <v>23</v>
      </c>
      <c r="G33" s="60" t="s">
        <v>23</v>
      </c>
      <c r="H33" s="60" t="s">
        <v>23</v>
      </c>
    </row>
    <row r="34" spans="1:8" ht="32.25" thickBot="1" x14ac:dyDescent="0.3">
      <c r="A34" s="77" t="s">
        <v>293</v>
      </c>
      <c r="B34" s="103">
        <v>3156</v>
      </c>
      <c r="C34" s="60" t="s">
        <v>23</v>
      </c>
      <c r="D34" s="60" t="s">
        <v>23</v>
      </c>
      <c r="E34" s="60" t="s">
        <v>23</v>
      </c>
      <c r="F34" s="60" t="s">
        <v>23</v>
      </c>
      <c r="G34" s="60" t="s">
        <v>23</v>
      </c>
      <c r="H34" s="60" t="s">
        <v>23</v>
      </c>
    </row>
    <row r="35" spans="1:8" ht="47.45" customHeight="1" thickBot="1" x14ac:dyDescent="0.3">
      <c r="A35" s="77" t="s">
        <v>56</v>
      </c>
      <c r="B35" s="103" t="s">
        <v>294</v>
      </c>
      <c r="C35" s="60" t="s">
        <v>23</v>
      </c>
      <c r="D35" s="60" t="s">
        <v>23</v>
      </c>
      <c r="E35" s="60" t="s">
        <v>23</v>
      </c>
      <c r="F35" s="60" t="s">
        <v>23</v>
      </c>
      <c r="G35" s="60" t="s">
        <v>23</v>
      </c>
      <c r="H35" s="60" t="s">
        <v>23</v>
      </c>
    </row>
    <row r="36" spans="1:8" ht="63" x14ac:dyDescent="0.25">
      <c r="A36" s="89" t="s">
        <v>261</v>
      </c>
      <c r="B36" s="302" t="s">
        <v>295</v>
      </c>
      <c r="C36" s="254" t="s">
        <v>23</v>
      </c>
      <c r="D36" s="254" t="s">
        <v>23</v>
      </c>
      <c r="E36" s="254" t="s">
        <v>23</v>
      </c>
      <c r="F36" s="254" t="s">
        <v>23</v>
      </c>
      <c r="G36" s="254" t="s">
        <v>23</v>
      </c>
      <c r="H36" s="254" t="s">
        <v>23</v>
      </c>
    </row>
    <row r="37" spans="1:8" ht="48" thickBot="1" x14ac:dyDescent="0.3">
      <c r="A37" s="77" t="s">
        <v>262</v>
      </c>
      <c r="B37" s="303"/>
      <c r="C37" s="255"/>
      <c r="D37" s="255"/>
      <c r="E37" s="255"/>
      <c r="F37" s="255"/>
      <c r="G37" s="255"/>
      <c r="H37" s="255"/>
    </row>
    <row r="38" spans="1:8" ht="16.5" thickBot="1" x14ac:dyDescent="0.3">
      <c r="A38" s="77" t="s">
        <v>296</v>
      </c>
      <c r="B38" s="103">
        <v>3157</v>
      </c>
      <c r="C38" s="60" t="s">
        <v>23</v>
      </c>
      <c r="D38" s="60" t="s">
        <v>23</v>
      </c>
      <c r="E38" s="60" t="s">
        <v>23</v>
      </c>
      <c r="F38" s="60" t="s">
        <v>23</v>
      </c>
      <c r="G38" s="60" t="s">
        <v>23</v>
      </c>
      <c r="H38" s="60" t="s">
        <v>23</v>
      </c>
    </row>
    <row r="39" spans="1:8" ht="16.5" thickBot="1" x14ac:dyDescent="0.3">
      <c r="A39" s="77" t="s">
        <v>297</v>
      </c>
      <c r="B39" s="103">
        <v>3160</v>
      </c>
      <c r="C39" s="60" t="s">
        <v>23</v>
      </c>
      <c r="D39" s="60" t="s">
        <v>23</v>
      </c>
      <c r="E39" s="60" t="s">
        <v>23</v>
      </c>
      <c r="F39" s="60" t="s">
        <v>23</v>
      </c>
      <c r="G39" s="60" t="s">
        <v>23</v>
      </c>
      <c r="H39" s="60" t="s">
        <v>23</v>
      </c>
    </row>
    <row r="40" spans="1:8" ht="16.5" thickBot="1" x14ac:dyDescent="0.3">
      <c r="A40" s="77" t="s">
        <v>298</v>
      </c>
      <c r="B40" s="103">
        <v>3170</v>
      </c>
      <c r="C40" s="60" t="s">
        <v>23</v>
      </c>
      <c r="D40" s="60" t="s">
        <v>23</v>
      </c>
      <c r="E40" s="60" t="s">
        <v>23</v>
      </c>
      <c r="F40" s="60" t="s">
        <v>23</v>
      </c>
      <c r="G40" s="60" t="s">
        <v>23</v>
      </c>
      <c r="H40" s="60" t="s">
        <v>23</v>
      </c>
    </row>
    <row r="41" spans="1:8" ht="32.25" thickBot="1" x14ac:dyDescent="0.3">
      <c r="A41" s="75" t="s">
        <v>299</v>
      </c>
      <c r="B41" s="102">
        <v>3195</v>
      </c>
      <c r="C41" s="60" t="s">
        <v>23</v>
      </c>
      <c r="D41" s="60" t="s">
        <v>23</v>
      </c>
      <c r="E41" s="60" t="s">
        <v>23</v>
      </c>
      <c r="F41" s="60" t="s">
        <v>23</v>
      </c>
      <c r="G41" s="60" t="s">
        <v>23</v>
      </c>
      <c r="H41" s="60" t="s">
        <v>23</v>
      </c>
    </row>
    <row r="42" spans="1:8" ht="16.5" thickBot="1" x14ac:dyDescent="0.3">
      <c r="A42" s="236" t="s">
        <v>300</v>
      </c>
      <c r="B42" s="237"/>
      <c r="C42" s="237"/>
      <c r="D42" s="237"/>
      <c r="E42" s="237"/>
      <c r="F42" s="237"/>
      <c r="G42" s="237"/>
      <c r="H42" s="238"/>
    </row>
    <row r="43" spans="1:8" ht="31.5" x14ac:dyDescent="0.25">
      <c r="A43" s="132" t="s">
        <v>301</v>
      </c>
      <c r="B43" s="133">
        <v>3200</v>
      </c>
      <c r="C43" s="131" t="s">
        <v>23</v>
      </c>
      <c r="D43" s="131" t="s">
        <v>23</v>
      </c>
      <c r="E43" s="131" t="s">
        <v>23</v>
      </c>
      <c r="F43" s="131" t="s">
        <v>23</v>
      </c>
      <c r="G43" s="131" t="s">
        <v>23</v>
      </c>
      <c r="H43" s="131" t="s">
        <v>23</v>
      </c>
    </row>
    <row r="44" spans="1:8" ht="32.450000000000003" customHeight="1" thickBot="1" x14ac:dyDescent="0.3">
      <c r="A44" s="126" t="s">
        <v>302</v>
      </c>
      <c r="B44" s="127">
        <v>3210</v>
      </c>
      <c r="C44" s="128" t="s">
        <v>23</v>
      </c>
      <c r="D44" s="128" t="s">
        <v>23</v>
      </c>
      <c r="E44" s="128" t="s">
        <v>23</v>
      </c>
      <c r="F44" s="128" t="s">
        <v>23</v>
      </c>
      <c r="G44" s="128" t="s">
        <v>23</v>
      </c>
      <c r="H44" s="128" t="s">
        <v>23</v>
      </c>
    </row>
    <row r="45" spans="1:8" ht="30.6" customHeight="1" thickBot="1" x14ac:dyDescent="0.3">
      <c r="A45" s="77" t="s">
        <v>303</v>
      </c>
      <c r="B45" s="103">
        <v>3215</v>
      </c>
      <c r="C45" s="60" t="s">
        <v>23</v>
      </c>
      <c r="D45" s="60" t="s">
        <v>23</v>
      </c>
      <c r="E45" s="60" t="s">
        <v>23</v>
      </c>
      <c r="F45" s="60" t="s">
        <v>23</v>
      </c>
      <c r="G45" s="60" t="s">
        <v>23</v>
      </c>
      <c r="H45" s="60" t="s">
        <v>23</v>
      </c>
    </row>
    <row r="46" spans="1:8" ht="32.25" thickBot="1" x14ac:dyDescent="0.3">
      <c r="A46" s="77" t="s">
        <v>304</v>
      </c>
      <c r="B46" s="103">
        <v>3220</v>
      </c>
      <c r="C46" s="60" t="s">
        <v>23</v>
      </c>
      <c r="D46" s="60" t="s">
        <v>23</v>
      </c>
      <c r="E46" s="60" t="s">
        <v>23</v>
      </c>
      <c r="F46" s="60" t="s">
        <v>23</v>
      </c>
      <c r="G46" s="60" t="s">
        <v>23</v>
      </c>
      <c r="H46" s="60" t="s">
        <v>23</v>
      </c>
    </row>
    <row r="47" spans="1:8" ht="18.600000000000001" customHeight="1" thickBot="1" x14ac:dyDescent="0.3">
      <c r="A47" s="77" t="s">
        <v>305</v>
      </c>
      <c r="B47" s="103">
        <v>3225</v>
      </c>
      <c r="C47" s="60" t="s">
        <v>23</v>
      </c>
      <c r="D47" s="60" t="s">
        <v>23</v>
      </c>
      <c r="E47" s="60" t="s">
        <v>23</v>
      </c>
      <c r="F47" s="60" t="s">
        <v>23</v>
      </c>
      <c r="G47" s="60" t="s">
        <v>23</v>
      </c>
      <c r="H47" s="60" t="s">
        <v>23</v>
      </c>
    </row>
    <row r="48" spans="1:8" ht="16.5" thickBot="1" x14ac:dyDescent="0.3">
      <c r="A48" s="77" t="s">
        <v>306</v>
      </c>
      <c r="B48" s="103">
        <v>3230</v>
      </c>
      <c r="C48" s="60" t="s">
        <v>23</v>
      </c>
      <c r="D48" s="60" t="s">
        <v>23</v>
      </c>
      <c r="E48" s="60" t="s">
        <v>23</v>
      </c>
      <c r="F48" s="60" t="s">
        <v>23</v>
      </c>
      <c r="G48" s="60" t="s">
        <v>23</v>
      </c>
      <c r="H48" s="60" t="s">
        <v>23</v>
      </c>
    </row>
    <row r="49" spans="1:8" ht="16.5" thickBot="1" x14ac:dyDescent="0.3">
      <c r="A49" s="77" t="s">
        <v>307</v>
      </c>
      <c r="B49" s="103">
        <v>3235</v>
      </c>
      <c r="C49" s="60" t="s">
        <v>23</v>
      </c>
      <c r="D49" s="60" t="s">
        <v>23</v>
      </c>
      <c r="E49" s="60" t="s">
        <v>23</v>
      </c>
      <c r="F49" s="60" t="s">
        <v>23</v>
      </c>
      <c r="G49" s="60" t="s">
        <v>23</v>
      </c>
      <c r="H49" s="60" t="s">
        <v>23</v>
      </c>
    </row>
    <row r="50" spans="1:8" ht="16.5" thickBot="1" x14ac:dyDescent="0.3">
      <c r="A50" s="77" t="s">
        <v>285</v>
      </c>
      <c r="B50" s="103">
        <v>3240</v>
      </c>
      <c r="C50" s="60" t="s">
        <v>23</v>
      </c>
      <c r="D50" s="60" t="s">
        <v>23</v>
      </c>
      <c r="E50" s="60" t="s">
        <v>23</v>
      </c>
      <c r="F50" s="60" t="s">
        <v>23</v>
      </c>
      <c r="G50" s="60" t="s">
        <v>23</v>
      </c>
      <c r="H50" s="60" t="s">
        <v>23</v>
      </c>
    </row>
    <row r="51" spans="1:8" ht="32.25" thickBot="1" x14ac:dyDescent="0.3">
      <c r="A51" s="75" t="s">
        <v>308</v>
      </c>
      <c r="B51" s="102">
        <v>3255</v>
      </c>
      <c r="C51" s="60" t="s">
        <v>23</v>
      </c>
      <c r="D51" s="60" t="s">
        <v>23</v>
      </c>
      <c r="E51" s="60" t="s">
        <v>23</v>
      </c>
      <c r="F51" s="60" t="s">
        <v>23</v>
      </c>
      <c r="G51" s="60" t="s">
        <v>23</v>
      </c>
      <c r="H51" s="60" t="s">
        <v>23</v>
      </c>
    </row>
    <row r="52" spans="1:8" ht="33.6" customHeight="1" thickBot="1" x14ac:dyDescent="0.3">
      <c r="A52" s="77" t="s">
        <v>309</v>
      </c>
      <c r="B52" s="103">
        <v>3260</v>
      </c>
      <c r="C52" s="60" t="s">
        <v>23</v>
      </c>
      <c r="D52" s="60" t="s">
        <v>23</v>
      </c>
      <c r="E52" s="60" t="s">
        <v>23</v>
      </c>
      <c r="F52" s="60" t="s">
        <v>23</v>
      </c>
      <c r="G52" s="60" t="s">
        <v>23</v>
      </c>
      <c r="H52" s="60" t="s">
        <v>23</v>
      </c>
    </row>
    <row r="53" spans="1:8" ht="32.25" thickBot="1" x14ac:dyDescent="0.3">
      <c r="A53" s="77" t="s">
        <v>310</v>
      </c>
      <c r="B53" s="103">
        <v>3265</v>
      </c>
      <c r="C53" s="60" t="s">
        <v>23</v>
      </c>
      <c r="D53" s="60" t="s">
        <v>23</v>
      </c>
      <c r="E53" s="60" t="s">
        <v>23</v>
      </c>
      <c r="F53" s="60" t="s">
        <v>23</v>
      </c>
      <c r="G53" s="60" t="s">
        <v>23</v>
      </c>
      <c r="H53" s="60" t="s">
        <v>23</v>
      </c>
    </row>
    <row r="54" spans="1:8" ht="32.25" thickBot="1" x14ac:dyDescent="0.3">
      <c r="A54" s="77" t="s">
        <v>311</v>
      </c>
      <c r="B54" s="103">
        <v>3270</v>
      </c>
      <c r="C54" s="60" t="s">
        <v>23</v>
      </c>
      <c r="D54" s="60" t="s">
        <v>23</v>
      </c>
      <c r="E54" s="60" t="s">
        <v>23</v>
      </c>
      <c r="F54" s="60" t="s">
        <v>23</v>
      </c>
      <c r="G54" s="60" t="s">
        <v>23</v>
      </c>
      <c r="H54" s="60" t="s">
        <v>23</v>
      </c>
    </row>
    <row r="55" spans="1:8" ht="32.25" thickBot="1" x14ac:dyDescent="0.3">
      <c r="A55" s="77" t="s">
        <v>312</v>
      </c>
      <c r="B55" s="103">
        <v>3271</v>
      </c>
      <c r="C55" s="60" t="s">
        <v>23</v>
      </c>
      <c r="D55" s="60" t="s">
        <v>23</v>
      </c>
      <c r="E55" s="60" t="s">
        <v>23</v>
      </c>
      <c r="F55" s="60" t="s">
        <v>23</v>
      </c>
      <c r="G55" s="60" t="s">
        <v>23</v>
      </c>
      <c r="H55" s="60" t="s">
        <v>23</v>
      </c>
    </row>
    <row r="56" spans="1:8" ht="32.25" thickBot="1" x14ac:dyDescent="0.3">
      <c r="A56" s="77" t="s">
        <v>313</v>
      </c>
      <c r="B56" s="103">
        <v>3272</v>
      </c>
      <c r="C56" s="60" t="s">
        <v>23</v>
      </c>
      <c r="D56" s="60" t="s">
        <v>23</v>
      </c>
      <c r="E56" s="60" t="s">
        <v>23</v>
      </c>
      <c r="F56" s="60" t="s">
        <v>23</v>
      </c>
      <c r="G56" s="60" t="s">
        <v>23</v>
      </c>
      <c r="H56" s="60" t="s">
        <v>23</v>
      </c>
    </row>
    <row r="57" spans="1:8" ht="48" thickBot="1" x14ac:dyDescent="0.3">
      <c r="A57" s="77" t="s">
        <v>314</v>
      </c>
      <c r="B57" s="103">
        <v>3273</v>
      </c>
      <c r="C57" s="60" t="s">
        <v>23</v>
      </c>
      <c r="D57" s="60" t="s">
        <v>23</v>
      </c>
      <c r="E57" s="60" t="s">
        <v>23</v>
      </c>
      <c r="F57" s="60" t="s">
        <v>23</v>
      </c>
      <c r="G57" s="60" t="s">
        <v>23</v>
      </c>
      <c r="H57" s="60" t="s">
        <v>23</v>
      </c>
    </row>
    <row r="58" spans="1:8" ht="32.25" thickBot="1" x14ac:dyDescent="0.3">
      <c r="A58" s="77" t="s">
        <v>315</v>
      </c>
      <c r="B58" s="103">
        <v>3274</v>
      </c>
      <c r="C58" s="60" t="s">
        <v>23</v>
      </c>
      <c r="D58" s="60" t="s">
        <v>23</v>
      </c>
      <c r="E58" s="60" t="s">
        <v>23</v>
      </c>
      <c r="F58" s="60" t="s">
        <v>23</v>
      </c>
      <c r="G58" s="60" t="s">
        <v>23</v>
      </c>
      <c r="H58" s="60" t="s">
        <v>23</v>
      </c>
    </row>
    <row r="59" spans="1:8" ht="16.5" thickBot="1" x14ac:dyDescent="0.3">
      <c r="A59" s="77" t="s">
        <v>316</v>
      </c>
      <c r="B59" s="103">
        <v>3280</v>
      </c>
      <c r="C59" s="60" t="s">
        <v>23</v>
      </c>
      <c r="D59" s="60" t="s">
        <v>23</v>
      </c>
      <c r="E59" s="60" t="s">
        <v>23</v>
      </c>
      <c r="F59" s="60" t="s">
        <v>23</v>
      </c>
      <c r="G59" s="60" t="s">
        <v>23</v>
      </c>
      <c r="H59" s="60" t="s">
        <v>23</v>
      </c>
    </row>
    <row r="60" spans="1:8" ht="16.5" thickBot="1" x14ac:dyDescent="0.3">
      <c r="A60" s="77" t="s">
        <v>317</v>
      </c>
      <c r="B60" s="103">
        <v>3290</v>
      </c>
      <c r="C60" s="60" t="s">
        <v>23</v>
      </c>
      <c r="D60" s="60" t="s">
        <v>23</v>
      </c>
      <c r="E60" s="60" t="s">
        <v>23</v>
      </c>
      <c r="F60" s="60" t="s">
        <v>23</v>
      </c>
      <c r="G60" s="60" t="s">
        <v>23</v>
      </c>
      <c r="H60" s="60" t="s">
        <v>23</v>
      </c>
    </row>
    <row r="61" spans="1:8" ht="32.25" thickBot="1" x14ac:dyDescent="0.3">
      <c r="A61" s="75" t="s">
        <v>318</v>
      </c>
      <c r="B61" s="102">
        <v>3295</v>
      </c>
      <c r="C61" s="60" t="s">
        <v>23</v>
      </c>
      <c r="D61" s="60" t="s">
        <v>23</v>
      </c>
      <c r="E61" s="60" t="s">
        <v>23</v>
      </c>
      <c r="F61" s="60" t="s">
        <v>23</v>
      </c>
      <c r="G61" s="60" t="s">
        <v>23</v>
      </c>
      <c r="H61" s="60" t="s">
        <v>23</v>
      </c>
    </row>
    <row r="62" spans="1:8" ht="16.5" thickBot="1" x14ac:dyDescent="0.3">
      <c r="A62" s="236" t="s">
        <v>319</v>
      </c>
      <c r="B62" s="237"/>
      <c r="C62" s="237"/>
      <c r="D62" s="237"/>
      <c r="E62" s="237"/>
      <c r="F62" s="237"/>
      <c r="G62" s="237"/>
      <c r="H62" s="238"/>
    </row>
    <row r="63" spans="1:8" ht="32.25" thickBot="1" x14ac:dyDescent="0.3">
      <c r="A63" s="75" t="s">
        <v>320</v>
      </c>
      <c r="B63" s="102">
        <v>3300</v>
      </c>
      <c r="C63" s="60" t="s">
        <v>23</v>
      </c>
      <c r="D63" s="60" t="s">
        <v>23</v>
      </c>
      <c r="E63" s="60" t="s">
        <v>23</v>
      </c>
      <c r="F63" s="60" t="s">
        <v>23</v>
      </c>
      <c r="G63" s="60" t="s">
        <v>23</v>
      </c>
      <c r="H63" s="60" t="s">
        <v>23</v>
      </c>
    </row>
    <row r="64" spans="1:8" ht="15.75" x14ac:dyDescent="0.25">
      <c r="A64" s="129" t="s">
        <v>321</v>
      </c>
      <c r="B64" s="130">
        <v>3305</v>
      </c>
      <c r="C64" s="131" t="s">
        <v>23</v>
      </c>
      <c r="D64" s="131" t="s">
        <v>23</v>
      </c>
      <c r="E64" s="131" t="s">
        <v>23</v>
      </c>
      <c r="F64" s="131" t="s">
        <v>23</v>
      </c>
      <c r="G64" s="131" t="s">
        <v>23</v>
      </c>
      <c r="H64" s="131" t="s">
        <v>23</v>
      </c>
    </row>
    <row r="65" spans="1:8" ht="32.450000000000003" customHeight="1" thickBot="1" x14ac:dyDescent="0.3">
      <c r="A65" s="126" t="s">
        <v>322</v>
      </c>
      <c r="B65" s="127">
        <v>3310</v>
      </c>
      <c r="C65" s="128" t="s">
        <v>23</v>
      </c>
      <c r="D65" s="128" t="s">
        <v>23</v>
      </c>
      <c r="E65" s="128" t="s">
        <v>23</v>
      </c>
      <c r="F65" s="128" t="s">
        <v>23</v>
      </c>
      <c r="G65" s="128" t="s">
        <v>23</v>
      </c>
      <c r="H65" s="128" t="s">
        <v>23</v>
      </c>
    </row>
    <row r="66" spans="1:8" ht="16.5" thickBot="1" x14ac:dyDescent="0.3">
      <c r="A66" s="77" t="s">
        <v>282</v>
      </c>
      <c r="B66" s="103">
        <v>3311</v>
      </c>
      <c r="C66" s="60" t="s">
        <v>23</v>
      </c>
      <c r="D66" s="60" t="s">
        <v>23</v>
      </c>
      <c r="E66" s="60" t="s">
        <v>23</v>
      </c>
      <c r="F66" s="60" t="s">
        <v>23</v>
      </c>
      <c r="G66" s="60" t="s">
        <v>23</v>
      </c>
      <c r="H66" s="60" t="s">
        <v>23</v>
      </c>
    </row>
    <row r="67" spans="1:8" ht="16.5" thickBot="1" x14ac:dyDescent="0.3">
      <c r="A67" s="77" t="s">
        <v>283</v>
      </c>
      <c r="B67" s="103">
        <v>3312</v>
      </c>
      <c r="C67" s="60" t="s">
        <v>23</v>
      </c>
      <c r="D67" s="60" t="s">
        <v>23</v>
      </c>
      <c r="E67" s="60" t="s">
        <v>23</v>
      </c>
      <c r="F67" s="60" t="s">
        <v>23</v>
      </c>
      <c r="G67" s="60" t="s">
        <v>23</v>
      </c>
      <c r="H67" s="60" t="s">
        <v>23</v>
      </c>
    </row>
    <row r="68" spans="1:8" ht="16.5" thickBot="1" x14ac:dyDescent="0.3">
      <c r="A68" s="77" t="s">
        <v>284</v>
      </c>
      <c r="B68" s="103">
        <v>3313</v>
      </c>
      <c r="C68" s="60" t="s">
        <v>23</v>
      </c>
      <c r="D68" s="60" t="s">
        <v>23</v>
      </c>
      <c r="E68" s="60" t="s">
        <v>23</v>
      </c>
      <c r="F68" s="60" t="s">
        <v>23</v>
      </c>
      <c r="G68" s="60" t="s">
        <v>23</v>
      </c>
      <c r="H68" s="60" t="s">
        <v>23</v>
      </c>
    </row>
    <row r="69" spans="1:8" ht="16.5" thickBot="1" x14ac:dyDescent="0.3">
      <c r="A69" s="77" t="s">
        <v>285</v>
      </c>
      <c r="B69" s="103">
        <v>3320</v>
      </c>
      <c r="C69" s="60" t="s">
        <v>23</v>
      </c>
      <c r="D69" s="60" t="s">
        <v>23</v>
      </c>
      <c r="E69" s="60" t="s">
        <v>23</v>
      </c>
      <c r="F69" s="60" t="s">
        <v>23</v>
      </c>
      <c r="G69" s="60" t="s">
        <v>23</v>
      </c>
      <c r="H69" s="60" t="s">
        <v>23</v>
      </c>
    </row>
    <row r="70" spans="1:8" ht="32.25" thickBot="1" x14ac:dyDescent="0.3">
      <c r="A70" s="75" t="s">
        <v>323</v>
      </c>
      <c r="B70" s="102">
        <v>3330</v>
      </c>
      <c r="C70" s="60" t="s">
        <v>23</v>
      </c>
      <c r="D70" s="60" t="s">
        <v>23</v>
      </c>
      <c r="E70" s="60" t="s">
        <v>23</v>
      </c>
      <c r="F70" s="60" t="s">
        <v>23</v>
      </c>
      <c r="G70" s="60" t="s">
        <v>23</v>
      </c>
      <c r="H70" s="60" t="s">
        <v>23</v>
      </c>
    </row>
    <row r="71" spans="1:8" ht="16.5" thickBot="1" x14ac:dyDescent="0.3">
      <c r="A71" s="77" t="s">
        <v>324</v>
      </c>
      <c r="B71" s="103">
        <v>3335</v>
      </c>
      <c r="C71" s="60" t="s">
        <v>23</v>
      </c>
      <c r="D71" s="60" t="s">
        <v>23</v>
      </c>
      <c r="E71" s="60" t="s">
        <v>23</v>
      </c>
      <c r="F71" s="60" t="s">
        <v>23</v>
      </c>
      <c r="G71" s="60" t="s">
        <v>23</v>
      </c>
      <c r="H71" s="60" t="s">
        <v>23</v>
      </c>
    </row>
    <row r="72" spans="1:8" ht="48" thickBot="1" x14ac:dyDescent="0.3">
      <c r="A72" s="77" t="s">
        <v>325</v>
      </c>
      <c r="B72" s="103">
        <v>3340</v>
      </c>
      <c r="C72" s="60" t="s">
        <v>23</v>
      </c>
      <c r="D72" s="60" t="s">
        <v>23</v>
      </c>
      <c r="E72" s="60" t="s">
        <v>23</v>
      </c>
      <c r="F72" s="60" t="s">
        <v>23</v>
      </c>
      <c r="G72" s="60" t="s">
        <v>23</v>
      </c>
      <c r="H72" s="60" t="s">
        <v>23</v>
      </c>
    </row>
    <row r="73" spans="1:8" ht="16.5" thickBot="1" x14ac:dyDescent="0.3">
      <c r="A73" s="77" t="s">
        <v>282</v>
      </c>
      <c r="B73" s="103">
        <v>3341</v>
      </c>
      <c r="C73" s="60" t="s">
        <v>23</v>
      </c>
      <c r="D73" s="60" t="s">
        <v>23</v>
      </c>
      <c r="E73" s="60" t="s">
        <v>23</v>
      </c>
      <c r="F73" s="60" t="s">
        <v>23</v>
      </c>
      <c r="G73" s="60" t="s">
        <v>23</v>
      </c>
      <c r="H73" s="60" t="s">
        <v>23</v>
      </c>
    </row>
    <row r="74" spans="1:8" ht="16.5" thickBot="1" x14ac:dyDescent="0.3">
      <c r="A74" s="77" t="s">
        <v>283</v>
      </c>
      <c r="B74" s="103">
        <v>3342</v>
      </c>
      <c r="C74" s="60" t="s">
        <v>23</v>
      </c>
      <c r="D74" s="60" t="s">
        <v>23</v>
      </c>
      <c r="E74" s="60" t="s">
        <v>23</v>
      </c>
      <c r="F74" s="60" t="s">
        <v>23</v>
      </c>
      <c r="G74" s="60" t="s">
        <v>23</v>
      </c>
      <c r="H74" s="60" t="s">
        <v>23</v>
      </c>
    </row>
    <row r="75" spans="1:8" ht="16.5" thickBot="1" x14ac:dyDescent="0.3">
      <c r="A75" s="77" t="s">
        <v>284</v>
      </c>
      <c r="B75" s="103">
        <v>3343</v>
      </c>
      <c r="C75" s="60" t="s">
        <v>23</v>
      </c>
      <c r="D75" s="60" t="s">
        <v>23</v>
      </c>
      <c r="E75" s="60" t="s">
        <v>23</v>
      </c>
      <c r="F75" s="60" t="s">
        <v>23</v>
      </c>
      <c r="G75" s="60" t="s">
        <v>23</v>
      </c>
      <c r="H75" s="60" t="s">
        <v>23</v>
      </c>
    </row>
    <row r="76" spans="1:8" ht="16.5" thickBot="1" x14ac:dyDescent="0.3">
      <c r="A76" s="77" t="s">
        <v>326</v>
      </c>
      <c r="B76" s="103">
        <v>3350</v>
      </c>
      <c r="C76" s="60" t="s">
        <v>23</v>
      </c>
      <c r="D76" s="60" t="s">
        <v>23</v>
      </c>
      <c r="E76" s="60" t="s">
        <v>23</v>
      </c>
      <c r="F76" s="60" t="s">
        <v>23</v>
      </c>
      <c r="G76" s="60" t="s">
        <v>23</v>
      </c>
      <c r="H76" s="60" t="s">
        <v>23</v>
      </c>
    </row>
    <row r="77" spans="1:8" ht="16.5" thickBot="1" x14ac:dyDescent="0.3">
      <c r="A77" s="77" t="s">
        <v>327</v>
      </c>
      <c r="B77" s="103">
        <v>3360</v>
      </c>
      <c r="C77" s="60" t="s">
        <v>23</v>
      </c>
      <c r="D77" s="60" t="s">
        <v>23</v>
      </c>
      <c r="E77" s="60" t="s">
        <v>23</v>
      </c>
      <c r="F77" s="60" t="s">
        <v>23</v>
      </c>
      <c r="G77" s="60" t="s">
        <v>23</v>
      </c>
      <c r="H77" s="60" t="s">
        <v>23</v>
      </c>
    </row>
    <row r="78" spans="1:8" ht="32.25" thickBot="1" x14ac:dyDescent="0.3">
      <c r="A78" s="77" t="s">
        <v>328</v>
      </c>
      <c r="B78" s="103">
        <v>3370</v>
      </c>
      <c r="C78" s="60" t="s">
        <v>23</v>
      </c>
      <c r="D78" s="60" t="s">
        <v>23</v>
      </c>
      <c r="E78" s="60" t="s">
        <v>23</v>
      </c>
      <c r="F78" s="60" t="s">
        <v>23</v>
      </c>
      <c r="G78" s="60" t="s">
        <v>23</v>
      </c>
      <c r="H78" s="60" t="s">
        <v>23</v>
      </c>
    </row>
    <row r="79" spans="1:8" ht="16.5" thickBot="1" x14ac:dyDescent="0.3">
      <c r="A79" s="77" t="s">
        <v>317</v>
      </c>
      <c r="B79" s="103">
        <v>3380</v>
      </c>
      <c r="C79" s="60" t="s">
        <v>23</v>
      </c>
      <c r="D79" s="60" t="s">
        <v>23</v>
      </c>
      <c r="E79" s="60" t="s">
        <v>23</v>
      </c>
      <c r="F79" s="60" t="s">
        <v>23</v>
      </c>
      <c r="G79" s="60" t="s">
        <v>23</v>
      </c>
      <c r="H79" s="60" t="s">
        <v>23</v>
      </c>
    </row>
    <row r="80" spans="1:8" ht="32.25" thickBot="1" x14ac:dyDescent="0.3">
      <c r="A80" s="75" t="s">
        <v>329</v>
      </c>
      <c r="B80" s="102">
        <v>3395</v>
      </c>
      <c r="C80" s="60" t="s">
        <v>23</v>
      </c>
      <c r="D80" s="60" t="s">
        <v>23</v>
      </c>
      <c r="E80" s="60" t="s">
        <v>23</v>
      </c>
      <c r="F80" s="60" t="s">
        <v>23</v>
      </c>
      <c r="G80" s="60" t="s">
        <v>23</v>
      </c>
      <c r="H80" s="60" t="s">
        <v>23</v>
      </c>
    </row>
    <row r="81" spans="1:8" ht="32.25" thickBot="1" x14ac:dyDescent="0.3">
      <c r="A81" s="75" t="s">
        <v>330</v>
      </c>
      <c r="B81" s="102">
        <v>3400</v>
      </c>
      <c r="C81" s="60" t="s">
        <v>23</v>
      </c>
      <c r="D81" s="60" t="s">
        <v>23</v>
      </c>
      <c r="E81" s="60" t="s">
        <v>23</v>
      </c>
      <c r="F81" s="60" t="s">
        <v>23</v>
      </c>
      <c r="G81" s="60" t="s">
        <v>23</v>
      </c>
      <c r="H81" s="60" t="s">
        <v>23</v>
      </c>
    </row>
    <row r="82" spans="1:8" ht="16.5" thickBot="1" x14ac:dyDescent="0.3">
      <c r="A82" s="77" t="s">
        <v>331</v>
      </c>
      <c r="B82" s="103">
        <v>3405</v>
      </c>
      <c r="C82" s="170" t="s">
        <v>23</v>
      </c>
      <c r="D82" s="59">
        <v>230.2</v>
      </c>
      <c r="E82" s="58">
        <v>100</v>
      </c>
      <c r="F82" s="59">
        <v>339.4</v>
      </c>
      <c r="G82" s="60">
        <f>F82-E82</f>
        <v>239.39999999999998</v>
      </c>
      <c r="H82" s="60">
        <f>F82/E82*100</f>
        <v>339.4</v>
      </c>
    </row>
    <row r="83" spans="1:8" ht="32.25" thickBot="1" x14ac:dyDescent="0.3">
      <c r="A83" s="77" t="s">
        <v>332</v>
      </c>
      <c r="B83" s="103">
        <v>3410</v>
      </c>
      <c r="C83" s="59" t="s">
        <v>23</v>
      </c>
      <c r="D83" s="59" t="s">
        <v>23</v>
      </c>
      <c r="E83" s="59" t="s">
        <v>23</v>
      </c>
      <c r="F83" s="59" t="s">
        <v>23</v>
      </c>
      <c r="G83" s="60" t="s">
        <v>23</v>
      </c>
      <c r="H83" s="60" t="s">
        <v>23</v>
      </c>
    </row>
    <row r="84" spans="1:8" ht="16.5" thickBot="1" x14ac:dyDescent="0.3">
      <c r="A84" s="77" t="s">
        <v>333</v>
      </c>
      <c r="B84" s="104">
        <v>3415</v>
      </c>
      <c r="C84" s="170" t="s">
        <v>23</v>
      </c>
      <c r="D84" s="71">
        <f>F84</f>
        <v>418.2</v>
      </c>
      <c r="E84" s="67">
        <v>100</v>
      </c>
      <c r="F84" s="71">
        <v>418.2</v>
      </c>
      <c r="G84" s="105">
        <f>F84-E84</f>
        <v>318.2</v>
      </c>
      <c r="H84" s="106">
        <f>F84/E84*100</f>
        <v>418.19999999999993</v>
      </c>
    </row>
    <row r="85" spans="1:8" ht="26.45" customHeight="1" x14ac:dyDescent="0.25">
      <c r="A85" s="92"/>
      <c r="B85" s="107"/>
      <c r="C85" s="107"/>
      <c r="D85" s="107"/>
      <c r="E85" s="107"/>
      <c r="F85" s="107"/>
      <c r="G85" s="107"/>
      <c r="H85" s="107"/>
    </row>
    <row r="86" spans="1:8" ht="34.15" customHeight="1" x14ac:dyDescent="0.25">
      <c r="A86" s="93" t="s">
        <v>115</v>
      </c>
      <c r="B86" s="296" t="s">
        <v>402</v>
      </c>
      <c r="C86" s="296"/>
      <c r="D86" s="296" t="s">
        <v>117</v>
      </c>
      <c r="E86" s="296"/>
      <c r="F86" s="296"/>
      <c r="G86" s="297" t="s">
        <v>118</v>
      </c>
      <c r="H86" s="297"/>
    </row>
    <row r="87" spans="1:8" ht="15.75" x14ac:dyDescent="0.25">
      <c r="A87" s="13"/>
      <c r="B87" s="117"/>
      <c r="C87" s="116"/>
      <c r="D87" s="117"/>
    </row>
    <row r="88" spans="1:8" ht="15.75" x14ac:dyDescent="0.25">
      <c r="A88" s="13"/>
      <c r="B88" s="117"/>
      <c r="C88" s="116"/>
      <c r="D88" s="117"/>
    </row>
    <row r="89" spans="1:8" ht="15.75" x14ac:dyDescent="0.25">
      <c r="A89" s="13"/>
      <c r="B89" s="117"/>
      <c r="C89" s="116"/>
      <c r="D89" s="117"/>
    </row>
    <row r="90" spans="1:8" ht="15.75" x14ac:dyDescent="0.25">
      <c r="A90" s="13"/>
      <c r="B90" s="117"/>
      <c r="C90" s="116"/>
      <c r="D90" s="117"/>
    </row>
    <row r="91" spans="1:8" ht="15.75" x14ac:dyDescent="0.25">
      <c r="A91" s="13"/>
      <c r="B91" s="117"/>
      <c r="C91" s="116"/>
      <c r="D91" s="117"/>
    </row>
    <row r="92" spans="1:8" ht="15.75" x14ac:dyDescent="0.25">
      <c r="A92" s="13"/>
      <c r="B92" s="117"/>
      <c r="C92" s="116"/>
      <c r="D92" s="117"/>
    </row>
    <row r="93" spans="1:8" ht="15.75" x14ac:dyDescent="0.25">
      <c r="A93" s="13"/>
      <c r="B93" s="117"/>
      <c r="C93" s="116"/>
      <c r="D93" s="117"/>
    </row>
    <row r="94" spans="1:8" ht="15.75" x14ac:dyDescent="0.25">
      <c r="A94" s="13"/>
      <c r="B94" s="117"/>
      <c r="C94" s="116"/>
      <c r="D94" s="117"/>
    </row>
  </sheetData>
  <sheetProtection password="CC19" sheet="1" objects="1" scenarios="1"/>
  <mergeCells count="18">
    <mergeCell ref="C3:D3"/>
    <mergeCell ref="E3:H3"/>
    <mergeCell ref="A2:H2"/>
    <mergeCell ref="A42:H42"/>
    <mergeCell ref="A62:H62"/>
    <mergeCell ref="A3:A4"/>
    <mergeCell ref="B3:B4"/>
    <mergeCell ref="B86:C86"/>
    <mergeCell ref="D86:F86"/>
    <mergeCell ref="G86:H86"/>
    <mergeCell ref="A6:H6"/>
    <mergeCell ref="B36:B37"/>
    <mergeCell ref="C36:C37"/>
    <mergeCell ref="D36:D37"/>
    <mergeCell ref="E36:E37"/>
    <mergeCell ref="F36:F37"/>
    <mergeCell ref="G36:G37"/>
    <mergeCell ref="H36:H37"/>
  </mergeCells>
  <pageMargins left="1.1023622047244095" right="0.70866141732283472" top="0.15748031496062992" bottom="0.15748031496062992" header="0" footer="0"/>
  <pageSetup paperSize="9" orientation="landscape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topLeftCell="A5" workbookViewId="0">
      <selection activeCell="C11" sqref="C11"/>
    </sheetView>
  </sheetViews>
  <sheetFormatPr defaultRowHeight="15" x14ac:dyDescent="0.25"/>
  <cols>
    <col min="1" max="1" width="38.28515625" customWidth="1"/>
    <col min="2" max="2" width="10.42578125" customWidth="1"/>
    <col min="3" max="3" width="12.28515625" customWidth="1"/>
    <col min="4" max="4" width="10.7109375" customWidth="1"/>
    <col min="5" max="5" width="11.7109375" customWidth="1"/>
    <col min="6" max="6" width="11" customWidth="1"/>
    <col min="7" max="7" width="12.28515625" customWidth="1"/>
    <col min="8" max="8" width="13.28515625" customWidth="1"/>
    <col min="9" max="9" width="17.5703125" customWidth="1"/>
  </cols>
  <sheetData>
    <row r="2" spans="1:8" ht="15.75" thickBot="1" x14ac:dyDescent="0.3"/>
    <row r="3" spans="1:8" ht="27.6" customHeight="1" thickBot="1" x14ac:dyDescent="0.3">
      <c r="A3" s="315" t="s">
        <v>334</v>
      </c>
      <c r="B3" s="316"/>
      <c r="C3" s="316"/>
      <c r="D3" s="316"/>
      <c r="E3" s="316"/>
      <c r="F3" s="316"/>
      <c r="G3" s="316"/>
      <c r="H3" s="317"/>
    </row>
    <row r="4" spans="1:8" ht="62.45" customHeight="1" thickBot="1" x14ac:dyDescent="0.3">
      <c r="A4" s="318" t="s">
        <v>36</v>
      </c>
      <c r="B4" s="123" t="s">
        <v>1</v>
      </c>
      <c r="C4" s="319" t="s">
        <v>38</v>
      </c>
      <c r="D4" s="320"/>
      <c r="E4" s="319" t="s">
        <v>419</v>
      </c>
      <c r="F4" s="321"/>
      <c r="G4" s="321"/>
      <c r="H4" s="320"/>
    </row>
    <row r="5" spans="1:8" ht="32.25" thickBot="1" x14ac:dyDescent="0.3">
      <c r="A5" s="255"/>
      <c r="B5" s="60" t="s">
        <v>37</v>
      </c>
      <c r="C5" s="60" t="s">
        <v>40</v>
      </c>
      <c r="D5" s="60" t="s">
        <v>41</v>
      </c>
      <c r="E5" s="60" t="s">
        <v>42</v>
      </c>
      <c r="F5" s="60" t="s">
        <v>43</v>
      </c>
      <c r="G5" s="60" t="s">
        <v>44</v>
      </c>
      <c r="H5" s="60" t="s">
        <v>45</v>
      </c>
    </row>
    <row r="6" spans="1:8" ht="16.5" thickBot="1" x14ac:dyDescent="0.3">
      <c r="A6" s="118">
        <v>1</v>
      </c>
      <c r="B6" s="60">
        <v>2</v>
      </c>
      <c r="C6" s="90" t="s">
        <v>0</v>
      </c>
      <c r="D6" s="90" t="s">
        <v>0</v>
      </c>
      <c r="E6" s="60">
        <v>5</v>
      </c>
      <c r="F6" s="60">
        <v>6</v>
      </c>
      <c r="G6" s="60">
        <v>7</v>
      </c>
      <c r="H6" s="60">
        <v>8</v>
      </c>
    </row>
    <row r="7" spans="1:8" ht="32.25" thickBot="1" x14ac:dyDescent="0.3">
      <c r="A7" s="75" t="s">
        <v>335</v>
      </c>
      <c r="B7" s="102">
        <v>4000</v>
      </c>
      <c r="C7" s="63">
        <f>SUM(C8:C13)</f>
        <v>3.5</v>
      </c>
      <c r="D7" s="62">
        <f t="shared" ref="D7:F7" si="0">SUM(D8:D13)</f>
        <v>4.4000000000000004</v>
      </c>
      <c r="E7" s="62">
        <f t="shared" si="0"/>
        <v>0</v>
      </c>
      <c r="F7" s="62">
        <f t="shared" si="0"/>
        <v>0.7</v>
      </c>
      <c r="G7" s="62">
        <f>F7-E7</f>
        <v>0.7</v>
      </c>
      <c r="H7" s="69">
        <v>0</v>
      </c>
    </row>
    <row r="8" spans="1:8" ht="16.5" thickBot="1" x14ac:dyDescent="0.3">
      <c r="A8" s="77" t="s">
        <v>336</v>
      </c>
      <c r="B8" s="103">
        <v>4010</v>
      </c>
      <c r="C8" s="60" t="s">
        <v>23</v>
      </c>
      <c r="D8" s="60" t="s">
        <v>23</v>
      </c>
      <c r="E8" s="60" t="s">
        <v>23</v>
      </c>
      <c r="F8" s="60" t="s">
        <v>23</v>
      </c>
      <c r="G8" s="60" t="s">
        <v>23</v>
      </c>
      <c r="H8" s="60" t="s">
        <v>23</v>
      </c>
    </row>
    <row r="9" spans="1:8" ht="32.25" thickBot="1" x14ac:dyDescent="0.3">
      <c r="A9" s="77" t="s">
        <v>337</v>
      </c>
      <c r="B9" s="103">
        <v>4020</v>
      </c>
      <c r="C9" s="60" t="s">
        <v>23</v>
      </c>
      <c r="D9" s="60" t="s">
        <v>23</v>
      </c>
      <c r="E9" s="60" t="s">
        <v>23</v>
      </c>
      <c r="F9" s="60" t="s">
        <v>23</v>
      </c>
      <c r="G9" s="60" t="s">
        <v>23</v>
      </c>
      <c r="H9" s="60" t="s">
        <v>23</v>
      </c>
    </row>
    <row r="10" spans="1:8" ht="32.25" thickBot="1" x14ac:dyDescent="0.3">
      <c r="A10" s="77" t="s">
        <v>338</v>
      </c>
      <c r="B10" s="103">
        <v>4030</v>
      </c>
      <c r="C10" s="58">
        <v>3.5</v>
      </c>
      <c r="D10" s="58">
        <v>4.4000000000000004</v>
      </c>
      <c r="E10" s="58">
        <v>0</v>
      </c>
      <c r="F10" s="58">
        <v>0.7</v>
      </c>
      <c r="G10" s="58">
        <f>F10-E10</f>
        <v>0.7</v>
      </c>
      <c r="H10" s="58">
        <v>0</v>
      </c>
    </row>
    <row r="11" spans="1:8" ht="32.25" thickBot="1" x14ac:dyDescent="0.3">
      <c r="A11" s="77" t="s">
        <v>339</v>
      </c>
      <c r="B11" s="103">
        <v>4040</v>
      </c>
      <c r="C11" s="59"/>
      <c r="D11" s="59" t="s">
        <v>23</v>
      </c>
      <c r="E11" s="59" t="s">
        <v>23</v>
      </c>
      <c r="F11" s="59" t="s">
        <v>23</v>
      </c>
      <c r="G11" s="59" t="s">
        <v>23</v>
      </c>
      <c r="H11" s="59" t="s">
        <v>23</v>
      </c>
    </row>
    <row r="12" spans="1:8" ht="48" thickBot="1" x14ac:dyDescent="0.3">
      <c r="A12" s="77" t="s">
        <v>340</v>
      </c>
      <c r="B12" s="103">
        <v>4050</v>
      </c>
      <c r="C12" s="60" t="s">
        <v>23</v>
      </c>
      <c r="D12" s="60" t="s">
        <v>23</v>
      </c>
      <c r="E12" s="60" t="s">
        <v>23</v>
      </c>
      <c r="F12" s="60" t="s">
        <v>23</v>
      </c>
      <c r="G12" s="60" t="s">
        <v>23</v>
      </c>
      <c r="H12" s="60" t="s">
        <v>23</v>
      </c>
    </row>
    <row r="13" spans="1:8" ht="16.5" thickBot="1" x14ac:dyDescent="0.3">
      <c r="A13" s="77" t="s">
        <v>341</v>
      </c>
      <c r="B13" s="103">
        <v>4060</v>
      </c>
      <c r="C13" s="60" t="s">
        <v>23</v>
      </c>
      <c r="D13" s="60" t="s">
        <v>23</v>
      </c>
      <c r="E13" s="60" t="s">
        <v>23</v>
      </c>
      <c r="F13" s="60" t="s">
        <v>23</v>
      </c>
      <c r="G13" s="60" t="s">
        <v>23</v>
      </c>
      <c r="H13" s="60" t="s">
        <v>23</v>
      </c>
    </row>
    <row r="14" spans="1:8" ht="15.75" x14ac:dyDescent="0.25">
      <c r="A14" s="108"/>
      <c r="B14" s="122"/>
      <c r="C14" s="115"/>
      <c r="D14" s="115"/>
      <c r="E14" s="115"/>
      <c r="F14" s="115"/>
      <c r="G14" s="115"/>
      <c r="H14" s="115"/>
    </row>
    <row r="15" spans="1:8" ht="15.75" x14ac:dyDescent="0.25">
      <c r="A15" s="91" t="s">
        <v>0</v>
      </c>
      <c r="B15" s="92"/>
      <c r="C15" s="92"/>
      <c r="D15" s="92"/>
      <c r="E15" s="92"/>
      <c r="F15" s="92"/>
      <c r="G15" s="92"/>
      <c r="H15" s="92"/>
    </row>
    <row r="16" spans="1:8" ht="78" customHeight="1" x14ac:dyDescent="0.25">
      <c r="A16" s="93" t="s">
        <v>115</v>
      </c>
      <c r="B16" s="292" t="s">
        <v>402</v>
      </c>
      <c r="C16" s="292"/>
      <c r="D16" s="292" t="s">
        <v>117</v>
      </c>
      <c r="E16" s="292"/>
      <c r="F16" s="292"/>
      <c r="G16" s="291" t="s">
        <v>118</v>
      </c>
      <c r="H16" s="291"/>
    </row>
    <row r="17" spans="1:4" ht="15.75" x14ac:dyDescent="0.25">
      <c r="A17" s="13"/>
      <c r="B17" s="117"/>
      <c r="C17" s="116"/>
      <c r="D17" s="117"/>
    </row>
    <row r="18" spans="1:4" ht="15.75" x14ac:dyDescent="0.25">
      <c r="A18" s="13"/>
      <c r="B18" s="117"/>
      <c r="C18" s="116"/>
      <c r="D18" s="117"/>
    </row>
    <row r="19" spans="1:4" ht="15.75" x14ac:dyDescent="0.25">
      <c r="A19" s="13"/>
      <c r="B19" s="117"/>
      <c r="C19" s="116"/>
      <c r="D19" s="117"/>
    </row>
    <row r="20" spans="1:4" ht="15.75" x14ac:dyDescent="0.25">
      <c r="A20" s="13"/>
      <c r="B20" s="117"/>
      <c r="C20" s="116"/>
      <c r="D20" s="117"/>
    </row>
    <row r="21" spans="1:4" ht="15.75" x14ac:dyDescent="0.25">
      <c r="A21" s="13"/>
      <c r="B21" s="117"/>
      <c r="C21" s="116"/>
      <c r="D21" s="117"/>
    </row>
    <row r="22" spans="1:4" ht="15.75" x14ac:dyDescent="0.25">
      <c r="A22" s="13"/>
      <c r="B22" s="117"/>
      <c r="C22" s="116"/>
      <c r="D22" s="117"/>
    </row>
    <row r="23" spans="1:4" ht="15.75" x14ac:dyDescent="0.25">
      <c r="A23" s="13"/>
      <c r="B23" s="117"/>
      <c r="C23" s="116"/>
      <c r="D23" s="117"/>
    </row>
    <row r="24" spans="1:4" ht="15.75" x14ac:dyDescent="0.25">
      <c r="A24" s="13"/>
      <c r="B24" s="117"/>
      <c r="C24" s="116"/>
      <c r="D24" s="117"/>
    </row>
  </sheetData>
  <sheetProtection password="CC19" sheet="1" objects="1" scenarios="1"/>
  <mergeCells count="7">
    <mergeCell ref="B16:C16"/>
    <mergeCell ref="D16:F16"/>
    <mergeCell ref="G16:H16"/>
    <mergeCell ref="A3:H3"/>
    <mergeCell ref="A4:A5"/>
    <mergeCell ref="C4:D4"/>
    <mergeCell ref="E4:H4"/>
  </mergeCells>
  <pageMargins left="1.1023622047244095" right="0.70866141732283472" top="0.15748031496062992" bottom="0.15748031496062992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C12" sqref="C12"/>
    </sheetView>
  </sheetViews>
  <sheetFormatPr defaultRowHeight="15" x14ac:dyDescent="0.25"/>
  <cols>
    <col min="1" max="1" width="19.42578125" customWidth="1"/>
    <col min="2" max="2" width="6.7109375" customWidth="1"/>
    <col min="3" max="3" width="9.42578125" customWidth="1"/>
    <col min="4" max="4" width="9.28515625" customWidth="1"/>
    <col min="5" max="5" width="6.7109375" customWidth="1"/>
    <col min="6" max="6" width="5.7109375" customWidth="1"/>
    <col min="7" max="7" width="6.140625" customWidth="1"/>
    <col min="8" max="8" width="5.7109375" customWidth="1"/>
    <col min="9" max="9" width="5.85546875" customWidth="1"/>
    <col min="10" max="10" width="6.28515625" customWidth="1"/>
    <col min="11" max="11" width="6.140625" customWidth="1"/>
    <col min="12" max="12" width="5.7109375" customWidth="1"/>
    <col min="13" max="13" width="6.140625" customWidth="1"/>
    <col min="14" max="14" width="6.28515625" customWidth="1"/>
    <col min="15" max="15" width="6.140625" customWidth="1"/>
    <col min="16" max="16" width="6.5703125" customWidth="1"/>
    <col min="17" max="17" width="6.7109375" customWidth="1"/>
    <col min="18" max="18" width="9.140625" customWidth="1"/>
    <col min="19" max="19" width="7.7109375" customWidth="1"/>
  </cols>
  <sheetData>
    <row r="1" spans="1:19" ht="16.5" thickBot="1" x14ac:dyDescent="0.3">
      <c r="A1" s="153" t="s">
        <v>389</v>
      </c>
      <c r="B1" s="154"/>
      <c r="C1" s="154"/>
      <c r="D1" s="155" t="s">
        <v>390</v>
      </c>
      <c r="E1" s="155"/>
      <c r="F1" s="155"/>
      <c r="G1" s="155"/>
      <c r="H1" s="155"/>
      <c r="I1" s="155"/>
      <c r="J1" s="155"/>
      <c r="K1" s="154"/>
      <c r="L1" s="154"/>
      <c r="M1" s="154"/>
      <c r="N1" s="154"/>
      <c r="O1" s="154"/>
      <c r="P1" s="154"/>
      <c r="Q1" s="154"/>
      <c r="R1" s="154"/>
      <c r="S1" s="156"/>
    </row>
    <row r="2" spans="1:19" ht="26.45" customHeight="1" x14ac:dyDescent="0.25">
      <c r="A2" s="325" t="s">
        <v>342</v>
      </c>
      <c r="B2" s="322" t="s">
        <v>343</v>
      </c>
      <c r="C2" s="323"/>
      <c r="D2" s="324"/>
      <c r="E2" s="322" t="s">
        <v>344</v>
      </c>
      <c r="F2" s="324"/>
      <c r="G2" s="322" t="s">
        <v>345</v>
      </c>
      <c r="H2" s="323"/>
      <c r="I2" s="323"/>
      <c r="J2" s="323"/>
      <c r="K2" s="323"/>
      <c r="L2" s="323"/>
      <c r="M2" s="323"/>
      <c r="N2" s="323"/>
      <c r="O2" s="323"/>
      <c r="P2" s="324"/>
      <c r="Q2" s="322" t="s">
        <v>346</v>
      </c>
      <c r="R2" s="323"/>
      <c r="S2" s="324"/>
    </row>
    <row r="3" spans="1:19" ht="25.15" customHeight="1" thickBot="1" x14ac:dyDescent="0.3">
      <c r="A3" s="325"/>
      <c r="B3" s="327"/>
      <c r="C3" s="328"/>
      <c r="D3" s="329"/>
      <c r="E3" s="327"/>
      <c r="F3" s="329"/>
      <c r="G3" s="327"/>
      <c r="H3" s="328"/>
      <c r="I3" s="328"/>
      <c r="J3" s="328"/>
      <c r="K3" s="328"/>
      <c r="L3" s="328"/>
      <c r="M3" s="328"/>
      <c r="N3" s="328"/>
      <c r="O3" s="328"/>
      <c r="P3" s="329"/>
      <c r="Q3" s="327" t="s">
        <v>347</v>
      </c>
      <c r="R3" s="328"/>
      <c r="S3" s="329"/>
    </row>
    <row r="4" spans="1:19" ht="55.15" customHeight="1" thickBot="1" x14ac:dyDescent="0.3">
      <c r="A4" s="325"/>
      <c r="B4" s="332" t="s">
        <v>136</v>
      </c>
      <c r="C4" s="330" t="s">
        <v>104</v>
      </c>
      <c r="D4" s="331"/>
      <c r="E4" s="332" t="s">
        <v>42</v>
      </c>
      <c r="F4" s="332" t="s">
        <v>43</v>
      </c>
      <c r="G4" s="330" t="s">
        <v>348</v>
      </c>
      <c r="H4" s="331"/>
      <c r="I4" s="330" t="s">
        <v>349</v>
      </c>
      <c r="J4" s="331"/>
      <c r="K4" s="330" t="s">
        <v>350</v>
      </c>
      <c r="L4" s="331"/>
      <c r="M4" s="330" t="s">
        <v>351</v>
      </c>
      <c r="N4" s="331"/>
      <c r="O4" s="330" t="s">
        <v>352</v>
      </c>
      <c r="P4" s="331"/>
      <c r="Q4" s="332" t="s">
        <v>136</v>
      </c>
      <c r="R4" s="330" t="s">
        <v>104</v>
      </c>
      <c r="S4" s="331"/>
    </row>
    <row r="5" spans="1:19" ht="57.6" customHeight="1" thickBot="1" x14ac:dyDescent="0.3">
      <c r="A5" s="326"/>
      <c r="B5" s="333"/>
      <c r="C5" s="28" t="s">
        <v>348</v>
      </c>
      <c r="D5" s="28" t="s">
        <v>353</v>
      </c>
      <c r="E5" s="333"/>
      <c r="F5" s="333"/>
      <c r="G5" s="28" t="s">
        <v>42</v>
      </c>
      <c r="H5" s="28" t="s">
        <v>43</v>
      </c>
      <c r="I5" s="28" t="s">
        <v>42</v>
      </c>
      <c r="J5" s="28" t="s">
        <v>43</v>
      </c>
      <c r="K5" s="28" t="s">
        <v>42</v>
      </c>
      <c r="L5" s="28" t="s">
        <v>43</v>
      </c>
      <c r="M5" s="28" t="s">
        <v>42</v>
      </c>
      <c r="N5" s="28" t="s">
        <v>43</v>
      </c>
      <c r="O5" s="28" t="s">
        <v>42</v>
      </c>
      <c r="P5" s="28" t="s">
        <v>43</v>
      </c>
      <c r="Q5" s="333"/>
      <c r="R5" s="28" t="s">
        <v>348</v>
      </c>
      <c r="S5" s="28" t="s">
        <v>353</v>
      </c>
    </row>
    <row r="6" spans="1:19" ht="46.9" customHeight="1" thickBot="1" x14ac:dyDescent="0.3">
      <c r="A6" s="21" t="s">
        <v>354</v>
      </c>
      <c r="B6" s="17" t="s">
        <v>23</v>
      </c>
      <c r="C6" s="17" t="s">
        <v>23</v>
      </c>
      <c r="D6" s="17" t="s">
        <v>23</v>
      </c>
      <c r="E6" s="17" t="s">
        <v>23</v>
      </c>
      <c r="F6" s="17" t="s">
        <v>23</v>
      </c>
      <c r="G6" s="17" t="s">
        <v>23</v>
      </c>
      <c r="H6" s="17" t="s">
        <v>23</v>
      </c>
      <c r="I6" s="17" t="s">
        <v>23</v>
      </c>
      <c r="J6" s="17" t="s">
        <v>23</v>
      </c>
      <c r="K6" s="17" t="s">
        <v>23</v>
      </c>
      <c r="L6" s="17" t="s">
        <v>23</v>
      </c>
      <c r="M6" s="17" t="s">
        <v>23</v>
      </c>
      <c r="N6" s="17" t="s">
        <v>23</v>
      </c>
      <c r="O6" s="17" t="s">
        <v>23</v>
      </c>
      <c r="P6" s="17" t="s">
        <v>23</v>
      </c>
      <c r="Q6" s="17" t="s">
        <v>23</v>
      </c>
      <c r="R6" s="17" t="s">
        <v>23</v>
      </c>
      <c r="S6" s="17" t="s">
        <v>23</v>
      </c>
    </row>
    <row r="7" spans="1:19" ht="15.75" thickBot="1" x14ac:dyDescent="0.3">
      <c r="A7" s="22" t="s">
        <v>23</v>
      </c>
      <c r="B7" s="17" t="s">
        <v>23</v>
      </c>
      <c r="C7" s="17" t="s">
        <v>23</v>
      </c>
      <c r="D7" s="17" t="s">
        <v>23</v>
      </c>
      <c r="E7" s="17" t="s">
        <v>23</v>
      </c>
      <c r="F7" s="17" t="s">
        <v>23</v>
      </c>
      <c r="G7" s="17" t="s">
        <v>23</v>
      </c>
      <c r="H7" s="17" t="s">
        <v>23</v>
      </c>
      <c r="I7" s="17" t="s">
        <v>23</v>
      </c>
      <c r="J7" s="17" t="s">
        <v>23</v>
      </c>
      <c r="K7" s="17" t="s">
        <v>23</v>
      </c>
      <c r="L7" s="17" t="s">
        <v>23</v>
      </c>
      <c r="M7" s="17" t="s">
        <v>23</v>
      </c>
      <c r="N7" s="17" t="s">
        <v>23</v>
      </c>
      <c r="O7" s="17" t="s">
        <v>23</v>
      </c>
      <c r="P7" s="17" t="s">
        <v>23</v>
      </c>
      <c r="Q7" s="17" t="s">
        <v>23</v>
      </c>
      <c r="R7" s="17" t="s">
        <v>23</v>
      </c>
      <c r="S7" s="17" t="s">
        <v>23</v>
      </c>
    </row>
    <row r="8" spans="1:19" ht="15.75" thickBot="1" x14ac:dyDescent="0.3">
      <c r="A8" s="22" t="s">
        <v>23</v>
      </c>
      <c r="B8" s="17" t="s">
        <v>23</v>
      </c>
      <c r="C8" s="17" t="s">
        <v>23</v>
      </c>
      <c r="D8" s="17" t="s">
        <v>23</v>
      </c>
      <c r="E8" s="17" t="s">
        <v>23</v>
      </c>
      <c r="F8" s="17" t="s">
        <v>23</v>
      </c>
      <c r="G8" s="17" t="s">
        <v>23</v>
      </c>
      <c r="H8" s="17" t="s">
        <v>23</v>
      </c>
      <c r="I8" s="17" t="s">
        <v>23</v>
      </c>
      <c r="J8" s="17" t="s">
        <v>23</v>
      </c>
      <c r="K8" s="17" t="s">
        <v>23</v>
      </c>
      <c r="L8" s="17" t="s">
        <v>23</v>
      </c>
      <c r="M8" s="17" t="s">
        <v>23</v>
      </c>
      <c r="N8" s="17" t="s">
        <v>23</v>
      </c>
      <c r="O8" s="17" t="s">
        <v>23</v>
      </c>
      <c r="P8" s="17" t="s">
        <v>23</v>
      </c>
      <c r="Q8" s="17" t="s">
        <v>23</v>
      </c>
      <c r="R8" s="17" t="s">
        <v>23</v>
      </c>
      <c r="S8" s="17" t="s">
        <v>23</v>
      </c>
    </row>
    <row r="9" spans="1:19" ht="45.6" customHeight="1" thickBot="1" x14ac:dyDescent="0.3">
      <c r="A9" s="21" t="s">
        <v>355</v>
      </c>
      <c r="B9" s="17" t="s">
        <v>23</v>
      </c>
      <c r="C9" s="17" t="s">
        <v>23</v>
      </c>
      <c r="D9" s="17" t="s">
        <v>23</v>
      </c>
      <c r="E9" s="17" t="s">
        <v>23</v>
      </c>
      <c r="F9" s="17" t="s">
        <v>23</v>
      </c>
      <c r="G9" s="17" t="s">
        <v>23</v>
      </c>
      <c r="H9" s="17" t="s">
        <v>23</v>
      </c>
      <c r="I9" s="17" t="s">
        <v>23</v>
      </c>
      <c r="J9" s="17" t="s">
        <v>23</v>
      </c>
      <c r="K9" s="17" t="s">
        <v>23</v>
      </c>
      <c r="L9" s="17" t="s">
        <v>23</v>
      </c>
      <c r="M9" s="17" t="s">
        <v>23</v>
      </c>
      <c r="N9" s="17" t="s">
        <v>23</v>
      </c>
      <c r="O9" s="17" t="s">
        <v>23</v>
      </c>
      <c r="P9" s="17" t="s">
        <v>23</v>
      </c>
      <c r="Q9" s="17" t="s">
        <v>23</v>
      </c>
      <c r="R9" s="17" t="s">
        <v>23</v>
      </c>
      <c r="S9" s="17" t="s">
        <v>23</v>
      </c>
    </row>
    <row r="10" spans="1:19" ht="15.75" thickBot="1" x14ac:dyDescent="0.3">
      <c r="A10" s="22" t="s">
        <v>23</v>
      </c>
      <c r="B10" s="17" t="s">
        <v>23</v>
      </c>
      <c r="C10" s="17" t="s">
        <v>23</v>
      </c>
      <c r="D10" s="17" t="s">
        <v>23</v>
      </c>
      <c r="E10" s="17" t="s">
        <v>23</v>
      </c>
      <c r="F10" s="17" t="s">
        <v>23</v>
      </c>
      <c r="G10" s="17" t="s">
        <v>23</v>
      </c>
      <c r="H10" s="17" t="s">
        <v>23</v>
      </c>
      <c r="I10" s="17" t="s">
        <v>23</v>
      </c>
      <c r="J10" s="17" t="s">
        <v>23</v>
      </c>
      <c r="K10" s="17" t="s">
        <v>23</v>
      </c>
      <c r="L10" s="17" t="s">
        <v>23</v>
      </c>
      <c r="M10" s="17" t="s">
        <v>23</v>
      </c>
      <c r="N10" s="17" t="s">
        <v>23</v>
      </c>
      <c r="O10" s="17" t="s">
        <v>23</v>
      </c>
      <c r="P10" s="17" t="s">
        <v>23</v>
      </c>
      <c r="Q10" s="17" t="s">
        <v>23</v>
      </c>
      <c r="R10" s="17" t="s">
        <v>23</v>
      </c>
      <c r="S10" s="17" t="s">
        <v>23</v>
      </c>
    </row>
    <row r="11" spans="1:19" ht="15.75" thickBot="1" x14ac:dyDescent="0.3">
      <c r="A11" s="22" t="s">
        <v>23</v>
      </c>
      <c r="B11" s="17" t="s">
        <v>23</v>
      </c>
      <c r="C11" s="17" t="s">
        <v>23</v>
      </c>
      <c r="D11" s="17" t="s">
        <v>23</v>
      </c>
      <c r="E11" s="17" t="s">
        <v>23</v>
      </c>
      <c r="F11" s="17" t="s">
        <v>23</v>
      </c>
      <c r="G11" s="17" t="s">
        <v>23</v>
      </c>
      <c r="H11" s="17" t="s">
        <v>23</v>
      </c>
      <c r="I11" s="17" t="s">
        <v>23</v>
      </c>
      <c r="J11" s="17" t="s">
        <v>23</v>
      </c>
      <c r="K11" s="17" t="s">
        <v>23</v>
      </c>
      <c r="L11" s="17" t="s">
        <v>23</v>
      </c>
      <c r="M11" s="17" t="s">
        <v>23</v>
      </c>
      <c r="N11" s="17" t="s">
        <v>23</v>
      </c>
      <c r="O11" s="17" t="s">
        <v>23</v>
      </c>
      <c r="P11" s="17" t="s">
        <v>23</v>
      </c>
      <c r="Q11" s="17" t="s">
        <v>23</v>
      </c>
      <c r="R11" s="17" t="s">
        <v>23</v>
      </c>
      <c r="S11" s="17" t="s">
        <v>23</v>
      </c>
    </row>
    <row r="12" spans="1:19" ht="46.9" customHeight="1" thickBot="1" x14ac:dyDescent="0.3">
      <c r="A12" s="21" t="s">
        <v>356</v>
      </c>
      <c r="B12" s="17" t="s">
        <v>23</v>
      </c>
      <c r="C12" s="17" t="s">
        <v>23</v>
      </c>
      <c r="D12" s="17" t="s">
        <v>23</v>
      </c>
      <c r="E12" s="17" t="s">
        <v>23</v>
      </c>
      <c r="F12" s="17" t="s">
        <v>23</v>
      </c>
      <c r="G12" s="17" t="s">
        <v>23</v>
      </c>
      <c r="H12" s="17" t="s">
        <v>23</v>
      </c>
      <c r="I12" s="17" t="s">
        <v>23</v>
      </c>
      <c r="J12" s="17" t="s">
        <v>23</v>
      </c>
      <c r="K12" s="17" t="s">
        <v>23</v>
      </c>
      <c r="L12" s="17" t="s">
        <v>23</v>
      </c>
      <c r="M12" s="17" t="s">
        <v>23</v>
      </c>
      <c r="N12" s="17" t="s">
        <v>23</v>
      </c>
      <c r="O12" s="17" t="s">
        <v>23</v>
      </c>
      <c r="P12" s="17" t="s">
        <v>23</v>
      </c>
      <c r="Q12" s="17" t="s">
        <v>23</v>
      </c>
      <c r="R12" s="17" t="s">
        <v>23</v>
      </c>
      <c r="S12" s="17" t="s">
        <v>23</v>
      </c>
    </row>
    <row r="13" spans="1:19" ht="15.75" thickBot="1" x14ac:dyDescent="0.3">
      <c r="A13" s="22" t="s">
        <v>23</v>
      </c>
      <c r="B13" s="17" t="s">
        <v>23</v>
      </c>
      <c r="C13" s="17" t="s">
        <v>23</v>
      </c>
      <c r="D13" s="17" t="s">
        <v>23</v>
      </c>
      <c r="E13" s="17" t="s">
        <v>23</v>
      </c>
      <c r="F13" s="17" t="s">
        <v>23</v>
      </c>
      <c r="G13" s="17" t="s">
        <v>23</v>
      </c>
      <c r="H13" s="17" t="s">
        <v>23</v>
      </c>
      <c r="I13" s="17" t="s">
        <v>23</v>
      </c>
      <c r="J13" s="17" t="s">
        <v>23</v>
      </c>
      <c r="K13" s="17" t="s">
        <v>23</v>
      </c>
      <c r="L13" s="17" t="s">
        <v>23</v>
      </c>
      <c r="M13" s="17" t="s">
        <v>23</v>
      </c>
      <c r="N13" s="17" t="s">
        <v>23</v>
      </c>
      <c r="O13" s="17" t="s">
        <v>23</v>
      </c>
      <c r="P13" s="17" t="s">
        <v>23</v>
      </c>
      <c r="Q13" s="17" t="s">
        <v>23</v>
      </c>
      <c r="R13" s="17" t="s">
        <v>23</v>
      </c>
      <c r="S13" s="17" t="s">
        <v>23</v>
      </c>
    </row>
    <row r="14" spans="1:19" ht="15.75" thickBot="1" x14ac:dyDescent="0.3">
      <c r="A14" s="22" t="s">
        <v>23</v>
      </c>
      <c r="B14" s="17" t="s">
        <v>23</v>
      </c>
      <c r="C14" s="17" t="s">
        <v>23</v>
      </c>
      <c r="D14" s="17" t="s">
        <v>23</v>
      </c>
      <c r="E14" s="17" t="s">
        <v>23</v>
      </c>
      <c r="F14" s="17" t="s">
        <v>23</v>
      </c>
      <c r="G14" s="17" t="s">
        <v>23</v>
      </c>
      <c r="H14" s="17" t="s">
        <v>23</v>
      </c>
      <c r="I14" s="17" t="s">
        <v>23</v>
      </c>
      <c r="J14" s="17" t="s">
        <v>23</v>
      </c>
      <c r="K14" s="17" t="s">
        <v>23</v>
      </c>
      <c r="L14" s="17" t="s">
        <v>23</v>
      </c>
      <c r="M14" s="17" t="s">
        <v>23</v>
      </c>
      <c r="N14" s="17" t="s">
        <v>23</v>
      </c>
      <c r="O14" s="17" t="s">
        <v>23</v>
      </c>
      <c r="P14" s="17" t="s">
        <v>23</v>
      </c>
      <c r="Q14" s="17" t="s">
        <v>23</v>
      </c>
      <c r="R14" s="17" t="s">
        <v>23</v>
      </c>
      <c r="S14" s="17" t="s">
        <v>23</v>
      </c>
    </row>
    <row r="15" spans="1:19" ht="22.15" customHeight="1" thickBot="1" x14ac:dyDescent="0.3">
      <c r="A15" s="21" t="s">
        <v>136</v>
      </c>
      <c r="B15" s="17" t="s">
        <v>23</v>
      </c>
      <c r="C15" s="17" t="s">
        <v>23</v>
      </c>
      <c r="D15" s="17" t="s">
        <v>23</v>
      </c>
      <c r="E15" s="17" t="s">
        <v>23</v>
      </c>
      <c r="F15" s="17" t="s">
        <v>23</v>
      </c>
      <c r="G15" s="17" t="s">
        <v>23</v>
      </c>
      <c r="H15" s="17" t="s">
        <v>23</v>
      </c>
      <c r="I15" s="17" t="s">
        <v>23</v>
      </c>
      <c r="J15" s="17" t="s">
        <v>23</v>
      </c>
      <c r="K15" s="17" t="s">
        <v>23</v>
      </c>
      <c r="L15" s="17" t="s">
        <v>23</v>
      </c>
      <c r="M15" s="17" t="s">
        <v>23</v>
      </c>
      <c r="N15" s="17" t="s">
        <v>23</v>
      </c>
      <c r="O15" s="17" t="s">
        <v>23</v>
      </c>
      <c r="P15" s="17" t="s">
        <v>23</v>
      </c>
      <c r="Q15" s="17" t="s">
        <v>23</v>
      </c>
      <c r="R15" s="17" t="s">
        <v>23</v>
      </c>
      <c r="S15" s="17" t="s">
        <v>23</v>
      </c>
    </row>
    <row r="16" spans="1:19" ht="15.75" x14ac:dyDescent="0.25">
      <c r="A16" s="20" t="s">
        <v>0</v>
      </c>
    </row>
    <row r="17" spans="1:19" ht="85.15" customHeight="1" x14ac:dyDescent="0.25">
      <c r="A17" s="13" t="s">
        <v>115</v>
      </c>
      <c r="B17" s="260" t="s">
        <v>391</v>
      </c>
      <c r="C17" s="260"/>
      <c r="D17" s="260"/>
      <c r="E17" s="260"/>
      <c r="F17" s="260"/>
      <c r="G17" s="260"/>
      <c r="H17" s="260"/>
      <c r="I17" s="259" t="s">
        <v>117</v>
      </c>
      <c r="J17" s="259"/>
      <c r="K17" s="259"/>
      <c r="L17" s="259"/>
      <c r="M17" s="259"/>
      <c r="O17" s="260" t="s">
        <v>118</v>
      </c>
      <c r="P17" s="260"/>
      <c r="Q17" s="260"/>
      <c r="R17" s="260"/>
      <c r="S17" s="31"/>
    </row>
  </sheetData>
  <sheetProtection password="CC19" sheet="1" objects="1" scenarios="1"/>
  <mergeCells count="20">
    <mergeCell ref="B17:H17"/>
    <mergeCell ref="O17:R17"/>
    <mergeCell ref="I17:M17"/>
    <mergeCell ref="Q4:Q5"/>
    <mergeCell ref="R4:S4"/>
    <mergeCell ref="Q2:S2"/>
    <mergeCell ref="A2:A5"/>
    <mergeCell ref="B2:D3"/>
    <mergeCell ref="E2:F3"/>
    <mergeCell ref="G2:P3"/>
    <mergeCell ref="O4:P4"/>
    <mergeCell ref="B4:B5"/>
    <mergeCell ref="C4:D4"/>
    <mergeCell ref="E4:E5"/>
    <mergeCell ref="F4:F5"/>
    <mergeCell ref="G4:H4"/>
    <mergeCell ref="Q3:S3"/>
    <mergeCell ref="I4:J4"/>
    <mergeCell ref="K4:L4"/>
    <mergeCell ref="M4:N4"/>
  </mergeCells>
  <pageMargins left="0.31496062992125984" right="0.11811023622047245" top="0.15748031496062992" bottom="0.15748031496062992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opLeftCell="A7" workbookViewId="0">
      <selection activeCell="P8" sqref="P8"/>
    </sheetView>
  </sheetViews>
  <sheetFormatPr defaultRowHeight="15" x14ac:dyDescent="0.25"/>
  <cols>
    <col min="1" max="1" width="5.140625" customWidth="1"/>
    <col min="2" max="2" width="11.42578125" customWidth="1"/>
    <col min="3" max="4" width="5.7109375" customWidth="1"/>
    <col min="5" max="5" width="6.7109375" customWidth="1"/>
    <col min="6" max="6" width="5.7109375" customWidth="1"/>
    <col min="7" max="7" width="6.140625" customWidth="1"/>
    <col min="8" max="8" width="5.7109375" customWidth="1"/>
    <col min="9" max="9" width="5.85546875" customWidth="1"/>
    <col min="10" max="10" width="6.28515625" customWidth="1"/>
    <col min="11" max="11" width="5.7109375" customWidth="1"/>
    <col min="12" max="12" width="5.28515625" customWidth="1"/>
    <col min="13" max="13" width="6.140625" customWidth="1"/>
    <col min="14" max="14" width="6.28515625" customWidth="1"/>
    <col min="15" max="15" width="5.140625" customWidth="1"/>
    <col min="16" max="16" width="5.7109375" customWidth="1"/>
    <col min="17" max="17" width="6.140625" customWidth="1"/>
    <col min="18" max="19" width="6.5703125" customWidth="1"/>
    <col min="20" max="20" width="7" customWidth="1"/>
    <col min="21" max="21" width="8.5703125" bestFit="1" customWidth="1"/>
  </cols>
  <sheetData>
    <row r="1" spans="1:22" ht="16.5" thickBot="1" x14ac:dyDescent="0.3">
      <c r="A1" s="157" t="s">
        <v>392</v>
      </c>
      <c r="B1" s="154"/>
      <c r="C1" s="154"/>
      <c r="D1" s="154"/>
      <c r="E1" s="154"/>
      <c r="F1" s="154"/>
      <c r="G1" s="155" t="s">
        <v>393</v>
      </c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6"/>
    </row>
    <row r="2" spans="1:22" ht="15.75" thickBot="1" x14ac:dyDescent="0.3">
      <c r="A2" s="343" t="s">
        <v>357</v>
      </c>
      <c r="B2" s="343" t="s">
        <v>358</v>
      </c>
      <c r="C2" s="336" t="s">
        <v>359</v>
      </c>
      <c r="D2" s="337"/>
      <c r="E2" s="337"/>
      <c r="F2" s="338"/>
      <c r="G2" s="336" t="s">
        <v>360</v>
      </c>
      <c r="H2" s="337"/>
      <c r="I2" s="337"/>
      <c r="J2" s="338"/>
      <c r="K2" s="336" t="s">
        <v>361</v>
      </c>
      <c r="L2" s="337"/>
      <c r="M2" s="337"/>
      <c r="N2" s="338"/>
      <c r="O2" s="336" t="s">
        <v>362</v>
      </c>
      <c r="P2" s="337"/>
      <c r="Q2" s="337"/>
      <c r="R2" s="338"/>
      <c r="S2" s="336" t="s">
        <v>136</v>
      </c>
      <c r="T2" s="337"/>
      <c r="U2" s="337"/>
      <c r="V2" s="338"/>
    </row>
    <row r="3" spans="1:22" ht="24.75" x14ac:dyDescent="0.25">
      <c r="A3" s="343"/>
      <c r="B3" s="343"/>
      <c r="C3" s="334" t="s">
        <v>42</v>
      </c>
      <c r="D3" s="334" t="s">
        <v>43</v>
      </c>
      <c r="E3" s="334" t="s">
        <v>44</v>
      </c>
      <c r="F3" s="23" t="s">
        <v>394</v>
      </c>
      <c r="G3" s="334" t="s">
        <v>42</v>
      </c>
      <c r="H3" s="334" t="s">
        <v>43</v>
      </c>
      <c r="I3" s="334" t="s">
        <v>366</v>
      </c>
      <c r="J3" s="23" t="s">
        <v>364</v>
      </c>
      <c r="K3" s="334" t="s">
        <v>42</v>
      </c>
      <c r="L3" s="334" t="s">
        <v>43</v>
      </c>
      <c r="M3" s="334" t="s">
        <v>363</v>
      </c>
      <c r="N3" s="23" t="s">
        <v>364</v>
      </c>
      <c r="O3" s="334" t="s">
        <v>42</v>
      </c>
      <c r="P3" s="334" t="s">
        <v>43</v>
      </c>
      <c r="Q3" s="334" t="s">
        <v>363</v>
      </c>
      <c r="R3" s="23" t="s">
        <v>395</v>
      </c>
      <c r="S3" s="334" t="s">
        <v>42</v>
      </c>
      <c r="T3" s="334" t="s">
        <v>43</v>
      </c>
      <c r="U3" s="334" t="s">
        <v>44</v>
      </c>
      <c r="V3" s="23" t="s">
        <v>394</v>
      </c>
    </row>
    <row r="4" spans="1:22" ht="15.75" thickBot="1" x14ac:dyDescent="0.3">
      <c r="A4" s="335"/>
      <c r="B4" s="335"/>
      <c r="C4" s="335"/>
      <c r="D4" s="335"/>
      <c r="E4" s="335"/>
      <c r="F4" s="24" t="s">
        <v>365</v>
      </c>
      <c r="G4" s="335"/>
      <c r="H4" s="335"/>
      <c r="I4" s="335"/>
      <c r="J4" s="24" t="s">
        <v>365</v>
      </c>
      <c r="K4" s="335"/>
      <c r="L4" s="335"/>
      <c r="M4" s="335"/>
      <c r="N4" s="24" t="s">
        <v>365</v>
      </c>
      <c r="O4" s="335"/>
      <c r="P4" s="335"/>
      <c r="Q4" s="335"/>
      <c r="R4" s="24" t="s">
        <v>365</v>
      </c>
      <c r="S4" s="335"/>
      <c r="T4" s="335"/>
      <c r="U4" s="335"/>
      <c r="V4" s="24" t="s">
        <v>365</v>
      </c>
    </row>
    <row r="5" spans="1:22" ht="15.75" thickBot="1" x14ac:dyDescent="0.3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  <c r="G5" s="26">
        <v>7</v>
      </c>
      <c r="H5" s="26">
        <v>8</v>
      </c>
      <c r="I5" s="26">
        <v>9</v>
      </c>
      <c r="J5" s="26">
        <v>10</v>
      </c>
      <c r="K5" s="26">
        <v>11</v>
      </c>
      <c r="L5" s="26">
        <v>12</v>
      </c>
      <c r="M5" s="26">
        <v>13</v>
      </c>
      <c r="N5" s="26">
        <v>14</v>
      </c>
      <c r="O5" s="26">
        <v>15</v>
      </c>
      <c r="P5" s="26">
        <v>16</v>
      </c>
      <c r="Q5" s="26">
        <v>17</v>
      </c>
      <c r="R5" s="26">
        <v>18</v>
      </c>
      <c r="S5" s="26">
        <v>19</v>
      </c>
      <c r="T5" s="26">
        <v>20</v>
      </c>
      <c r="U5" s="26">
        <v>21</v>
      </c>
      <c r="V5" s="26">
        <v>22</v>
      </c>
    </row>
    <row r="6" spans="1:22" ht="35.450000000000003" customHeight="1" thickBot="1" x14ac:dyDescent="0.3">
      <c r="A6" s="27">
        <v>1</v>
      </c>
      <c r="B6" s="39" t="s">
        <v>336</v>
      </c>
      <c r="C6" s="28" t="s">
        <v>23</v>
      </c>
      <c r="D6" s="28" t="s">
        <v>23</v>
      </c>
      <c r="E6" s="28" t="s">
        <v>23</v>
      </c>
      <c r="F6" s="28" t="s">
        <v>23</v>
      </c>
      <c r="G6" s="28" t="s">
        <v>23</v>
      </c>
      <c r="H6" s="28" t="s">
        <v>23</v>
      </c>
      <c r="I6" s="28" t="s">
        <v>23</v>
      </c>
      <c r="J6" s="28" t="s">
        <v>23</v>
      </c>
      <c r="K6" s="28" t="s">
        <v>23</v>
      </c>
      <c r="L6" s="28" t="s">
        <v>23</v>
      </c>
      <c r="M6" s="28" t="s">
        <v>23</v>
      </c>
      <c r="N6" s="28" t="s">
        <v>23</v>
      </c>
      <c r="O6" s="28" t="s">
        <v>23</v>
      </c>
      <c r="P6" s="28" t="s">
        <v>23</v>
      </c>
      <c r="Q6" s="28" t="s">
        <v>23</v>
      </c>
      <c r="R6" s="28" t="s">
        <v>23</v>
      </c>
      <c r="S6" s="28" t="s">
        <v>23</v>
      </c>
      <c r="T6" s="28" t="s">
        <v>23</v>
      </c>
      <c r="U6" s="28" t="s">
        <v>23</v>
      </c>
      <c r="V6" s="28" t="s">
        <v>23</v>
      </c>
    </row>
    <row r="7" spans="1:22" ht="85.9" customHeight="1" thickBot="1" x14ac:dyDescent="0.3">
      <c r="A7" s="27">
        <v>2</v>
      </c>
      <c r="B7" s="39" t="s">
        <v>367</v>
      </c>
      <c r="C7" s="28" t="s">
        <v>23</v>
      </c>
      <c r="D7" s="28" t="s">
        <v>23</v>
      </c>
      <c r="E7" s="28" t="s">
        <v>23</v>
      </c>
      <c r="F7" s="28" t="s">
        <v>23</v>
      </c>
      <c r="G7" s="28" t="s">
        <v>23</v>
      </c>
      <c r="H7" s="28" t="s">
        <v>23</v>
      </c>
      <c r="I7" s="28" t="s">
        <v>23</v>
      </c>
      <c r="J7" s="28" t="s">
        <v>23</v>
      </c>
      <c r="K7" s="28" t="s">
        <v>23</v>
      </c>
      <c r="L7" s="28" t="s">
        <v>23</v>
      </c>
      <c r="M7" s="28" t="s">
        <v>23</v>
      </c>
      <c r="N7" s="28" t="s">
        <v>23</v>
      </c>
      <c r="O7" s="28" t="s">
        <v>23</v>
      </c>
      <c r="P7" s="28" t="s">
        <v>23</v>
      </c>
      <c r="Q7" s="28" t="s">
        <v>23</v>
      </c>
      <c r="R7" s="28" t="s">
        <v>23</v>
      </c>
      <c r="S7" s="28" t="s">
        <v>23</v>
      </c>
      <c r="T7" s="28" t="s">
        <v>23</v>
      </c>
      <c r="U7" s="28" t="s">
        <v>23</v>
      </c>
      <c r="V7" s="28" t="s">
        <v>23</v>
      </c>
    </row>
    <row r="8" spans="1:22" ht="79.900000000000006" customHeight="1" thickBot="1" x14ac:dyDescent="0.3">
      <c r="A8" s="27">
        <v>3</v>
      </c>
      <c r="B8" s="39" t="s">
        <v>338</v>
      </c>
      <c r="C8" s="28" t="s">
        <v>23</v>
      </c>
      <c r="D8" s="28" t="s">
        <v>23</v>
      </c>
      <c r="E8" s="28" t="s">
        <v>23</v>
      </c>
      <c r="F8" s="28" t="s">
        <v>23</v>
      </c>
      <c r="G8" s="28" t="s">
        <v>23</v>
      </c>
      <c r="H8" s="28" t="s">
        <v>23</v>
      </c>
      <c r="I8" s="28" t="s">
        <v>23</v>
      </c>
      <c r="J8" s="28" t="s">
        <v>23</v>
      </c>
      <c r="K8" s="109">
        <f>'Кап.інвест. 4 кв.'!E10</f>
        <v>0</v>
      </c>
      <c r="L8" s="109">
        <f>'Кап.інвест. 4 кв.'!F10</f>
        <v>0.7</v>
      </c>
      <c r="M8" s="109">
        <f>L8-K8</f>
        <v>0.7</v>
      </c>
      <c r="N8" s="109">
        <v>0</v>
      </c>
      <c r="O8" s="110" t="s">
        <v>23</v>
      </c>
      <c r="P8" s="110" t="s">
        <v>23</v>
      </c>
      <c r="Q8" s="110" t="s">
        <v>23</v>
      </c>
      <c r="R8" s="110" t="s">
        <v>23</v>
      </c>
      <c r="S8" s="109">
        <f>K8</f>
        <v>0</v>
      </c>
      <c r="T8" s="109">
        <f>L8</f>
        <v>0.7</v>
      </c>
      <c r="U8" s="109">
        <f>M8</f>
        <v>0.7</v>
      </c>
      <c r="V8" s="109">
        <f>N8</f>
        <v>0</v>
      </c>
    </row>
    <row r="9" spans="1:22" ht="108.75" thickBot="1" x14ac:dyDescent="0.3">
      <c r="A9" s="27">
        <v>4</v>
      </c>
      <c r="B9" s="39" t="s">
        <v>368</v>
      </c>
      <c r="C9" s="28" t="s">
        <v>23</v>
      </c>
      <c r="D9" s="28" t="s">
        <v>23</v>
      </c>
      <c r="E9" s="28" t="s">
        <v>23</v>
      </c>
      <c r="F9" s="28" t="s">
        <v>23</v>
      </c>
      <c r="G9" s="28" t="s">
        <v>23</v>
      </c>
      <c r="H9" s="28" t="s">
        <v>23</v>
      </c>
      <c r="I9" s="28" t="s">
        <v>23</v>
      </c>
      <c r="J9" s="28" t="s">
        <v>23</v>
      </c>
      <c r="K9" s="28" t="s">
        <v>23</v>
      </c>
      <c r="L9" s="28" t="s">
        <v>23</v>
      </c>
      <c r="M9" s="28" t="s">
        <v>23</v>
      </c>
      <c r="N9" s="28" t="s">
        <v>23</v>
      </c>
      <c r="O9" s="28" t="s">
        <v>23</v>
      </c>
      <c r="P9" s="28" t="s">
        <v>23</v>
      </c>
      <c r="Q9" s="28" t="s">
        <v>23</v>
      </c>
      <c r="R9" s="28" t="s">
        <v>23</v>
      </c>
      <c r="S9" s="28" t="s">
        <v>23</v>
      </c>
      <c r="T9" s="28" t="s">
        <v>23</v>
      </c>
      <c r="U9" s="28" t="s">
        <v>23</v>
      </c>
      <c r="V9" s="28" t="s">
        <v>23</v>
      </c>
    </row>
    <row r="10" spans="1:22" ht="96.75" thickBot="1" x14ac:dyDescent="0.3">
      <c r="A10" s="27">
        <v>5</v>
      </c>
      <c r="B10" s="39" t="s">
        <v>369</v>
      </c>
      <c r="C10" s="28" t="s">
        <v>23</v>
      </c>
      <c r="D10" s="28" t="s">
        <v>23</v>
      </c>
      <c r="E10" s="28" t="s">
        <v>23</v>
      </c>
      <c r="F10" s="28" t="s">
        <v>23</v>
      </c>
      <c r="G10" s="28" t="s">
        <v>23</v>
      </c>
      <c r="H10" s="28" t="s">
        <v>23</v>
      </c>
      <c r="I10" s="28" t="s">
        <v>23</v>
      </c>
      <c r="J10" s="28" t="s">
        <v>23</v>
      </c>
      <c r="K10" s="28" t="s">
        <v>23</v>
      </c>
      <c r="L10" s="28" t="s">
        <v>23</v>
      </c>
      <c r="M10" s="28" t="s">
        <v>23</v>
      </c>
      <c r="N10" s="28" t="s">
        <v>23</v>
      </c>
      <c r="O10" s="28" t="s">
        <v>23</v>
      </c>
      <c r="P10" s="28" t="s">
        <v>23</v>
      </c>
      <c r="Q10" s="28" t="s">
        <v>23</v>
      </c>
      <c r="R10" s="28" t="s">
        <v>23</v>
      </c>
      <c r="S10" s="28" t="s">
        <v>23</v>
      </c>
      <c r="T10" s="28" t="s">
        <v>23</v>
      </c>
      <c r="U10" s="28" t="s">
        <v>23</v>
      </c>
      <c r="V10" s="28" t="s">
        <v>23</v>
      </c>
    </row>
    <row r="11" spans="1:22" ht="24.75" thickBot="1" x14ac:dyDescent="0.3">
      <c r="A11" s="27">
        <v>6</v>
      </c>
      <c r="B11" s="39" t="s">
        <v>341</v>
      </c>
      <c r="C11" s="28" t="s">
        <v>23</v>
      </c>
      <c r="D11" s="28" t="s">
        <v>23</v>
      </c>
      <c r="E11" s="28" t="s">
        <v>23</v>
      </c>
      <c r="F11" s="28" t="s">
        <v>23</v>
      </c>
      <c r="G11" s="28"/>
      <c r="H11" s="28"/>
      <c r="I11" s="28" t="s">
        <v>23</v>
      </c>
      <c r="J11" s="28" t="s">
        <v>23</v>
      </c>
      <c r="K11" s="28" t="s">
        <v>23</v>
      </c>
      <c r="L11" s="28" t="s">
        <v>23</v>
      </c>
      <c r="M11" s="28" t="s">
        <v>23</v>
      </c>
      <c r="N11" s="28" t="s">
        <v>23</v>
      </c>
      <c r="O11" s="28" t="s">
        <v>23</v>
      </c>
      <c r="P11" s="28" t="s">
        <v>23</v>
      </c>
      <c r="Q11" s="28" t="s">
        <v>23</v>
      </c>
      <c r="R11" s="28" t="s">
        <v>23</v>
      </c>
      <c r="S11" s="28" t="s">
        <v>23</v>
      </c>
      <c r="T11" s="28" t="s">
        <v>23</v>
      </c>
      <c r="U11" s="28" t="s">
        <v>23</v>
      </c>
      <c r="V11" s="28" t="s">
        <v>23</v>
      </c>
    </row>
    <row r="12" spans="1:22" ht="15.75" thickBot="1" x14ac:dyDescent="0.3">
      <c r="A12" s="339" t="s">
        <v>136</v>
      </c>
      <c r="B12" s="340"/>
      <c r="C12" s="28" t="s">
        <v>23</v>
      </c>
      <c r="D12" s="28" t="s">
        <v>23</v>
      </c>
      <c r="E12" s="28" t="s">
        <v>23</v>
      </c>
      <c r="F12" s="28" t="s">
        <v>23</v>
      </c>
      <c r="G12" s="28" t="s">
        <v>23</v>
      </c>
      <c r="H12" s="28" t="s">
        <v>23</v>
      </c>
      <c r="I12" s="28" t="s">
        <v>23</v>
      </c>
      <c r="J12" s="28" t="s">
        <v>23</v>
      </c>
      <c r="K12" s="109">
        <f>K8</f>
        <v>0</v>
      </c>
      <c r="L12" s="109">
        <f t="shared" ref="L12:N12" si="0">L8</f>
        <v>0.7</v>
      </c>
      <c r="M12" s="109">
        <f t="shared" si="0"/>
        <v>0.7</v>
      </c>
      <c r="N12" s="109">
        <f t="shared" si="0"/>
        <v>0</v>
      </c>
      <c r="O12" s="110" t="s">
        <v>23</v>
      </c>
      <c r="P12" s="110" t="s">
        <v>23</v>
      </c>
      <c r="Q12" s="110" t="s">
        <v>23</v>
      </c>
      <c r="R12" s="110" t="s">
        <v>23</v>
      </c>
      <c r="S12" s="109">
        <f>S8</f>
        <v>0</v>
      </c>
      <c r="T12" s="109">
        <f t="shared" ref="T12:V12" si="1">T8</f>
        <v>0.7</v>
      </c>
      <c r="U12" s="109">
        <f t="shared" si="1"/>
        <v>0.7</v>
      </c>
      <c r="V12" s="109">
        <f t="shared" si="1"/>
        <v>0</v>
      </c>
    </row>
    <row r="13" spans="1:22" ht="15.75" thickBot="1" x14ac:dyDescent="0.3">
      <c r="A13" s="341" t="s">
        <v>370</v>
      </c>
      <c r="B13" s="342"/>
      <c r="C13" s="28" t="s">
        <v>23</v>
      </c>
      <c r="D13" s="28" t="s">
        <v>23</v>
      </c>
      <c r="E13" s="28" t="s">
        <v>23</v>
      </c>
      <c r="F13" s="28" t="s">
        <v>23</v>
      </c>
      <c r="G13" s="28" t="s">
        <v>23</v>
      </c>
      <c r="H13" s="28" t="s">
        <v>23</v>
      </c>
      <c r="I13" s="28" t="s">
        <v>23</v>
      </c>
      <c r="J13" s="28" t="s">
        <v>23</v>
      </c>
      <c r="K13" s="110">
        <v>0</v>
      </c>
      <c r="L13" s="110">
        <f>L12/T12*100</f>
        <v>100</v>
      </c>
      <c r="M13" s="110" t="s">
        <v>23</v>
      </c>
      <c r="N13" s="110" t="s">
        <v>23</v>
      </c>
      <c r="O13" s="110" t="s">
        <v>23</v>
      </c>
      <c r="P13" s="110" t="s">
        <v>23</v>
      </c>
      <c r="Q13" s="110" t="s">
        <v>23</v>
      </c>
      <c r="R13" s="110" t="s">
        <v>23</v>
      </c>
      <c r="S13" s="110">
        <f>K13</f>
        <v>0</v>
      </c>
      <c r="T13" s="110">
        <f>L13</f>
        <v>100</v>
      </c>
      <c r="U13" s="110" t="s">
        <v>23</v>
      </c>
      <c r="V13" s="110" t="s">
        <v>23</v>
      </c>
    </row>
    <row r="14" spans="1:22" x14ac:dyDescent="0.25">
      <c r="A14" s="40"/>
      <c r="B14" s="40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</row>
    <row r="15" spans="1:22" x14ac:dyDescent="0.25">
      <c r="A15" s="40"/>
      <c r="B15" s="40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</sheetData>
  <sheetProtection password="CC19" sheet="1" objects="1" scenarios="1"/>
  <mergeCells count="24">
    <mergeCell ref="A12:B12"/>
    <mergeCell ref="A13:B13"/>
    <mergeCell ref="O3:O4"/>
    <mergeCell ref="P3:P4"/>
    <mergeCell ref="Q3:Q4"/>
    <mergeCell ref="A2:A4"/>
    <mergeCell ref="B2:B4"/>
    <mergeCell ref="O2:R2"/>
    <mergeCell ref="S3:S4"/>
    <mergeCell ref="T3:T4"/>
    <mergeCell ref="U3:U4"/>
    <mergeCell ref="S2:V2"/>
    <mergeCell ref="C3:C4"/>
    <mergeCell ref="D3:D4"/>
    <mergeCell ref="E3:E4"/>
    <mergeCell ref="G3:G4"/>
    <mergeCell ref="H3:H4"/>
    <mergeCell ref="I3:I4"/>
    <mergeCell ref="K3:K4"/>
    <mergeCell ref="L3:L4"/>
    <mergeCell ref="M3:M4"/>
    <mergeCell ref="C2:F2"/>
    <mergeCell ref="G2:J2"/>
    <mergeCell ref="K2:N2"/>
  </mergeCells>
  <pageMargins left="0.31496062992125984" right="0.11811023622047245" top="0.15748031496062992" bottom="0.15748031496062992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21</vt:i4>
      </vt:variant>
      <vt:variant>
        <vt:lpstr>Именованные диапазоны</vt:lpstr>
      </vt:variant>
      <vt:variant>
        <vt:i4>1</vt:i4>
      </vt:variant>
    </vt:vector>
  </HeadingPairs>
  <TitlesOfParts>
    <vt:vector size="22" baseType="lpstr">
      <vt:lpstr>Шапка</vt:lpstr>
      <vt:lpstr>Звіт 4  кв.</vt:lpstr>
      <vt:lpstr>Інформація (1.2) 4 кв.</vt:lpstr>
      <vt:lpstr>Таб.3 фін.рез.4 кв.</vt:lpstr>
      <vt:lpstr>Розр.з бюдж.4 кв</vt:lpstr>
      <vt:lpstr>Грошова. 4 кв.</vt:lpstr>
      <vt:lpstr>Кап.інвест. 4 кв.</vt:lpstr>
      <vt:lpstr>Залуч.кошти 4 кв</vt:lpstr>
      <vt:lpstr>Джерела кап.інв.4 кв</vt:lpstr>
      <vt:lpstr>Кап.будівн.4 кв</vt:lpstr>
      <vt:lpstr>Звіт рік</vt:lpstr>
      <vt:lpstr>Інформація (1.2) рік</vt:lpstr>
      <vt:lpstr>Таб.3 фін.рез. рік</vt:lpstr>
      <vt:lpstr>Розр.з бюдж.  рік</vt:lpstr>
      <vt:lpstr>Грошова рік</vt:lpstr>
      <vt:lpstr>Кап.інвест рік</vt:lpstr>
      <vt:lpstr>Залуч.кошти рік</vt:lpstr>
      <vt:lpstr>Джерела кап.інв.рік</vt:lpstr>
      <vt:lpstr>Кап.будівн.рік</vt:lpstr>
      <vt:lpstr>Персонал і опл.праці рік</vt:lpstr>
      <vt:lpstr>Лист3</vt:lpstr>
      <vt:lpstr>Шапка!_GoBack</vt:lpstr>
    </vt:vector>
  </TitlesOfParts>
  <Company>VAB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Buhgalter</cp:lastModifiedBy>
  <cp:lastPrinted>2025-01-23T16:51:57Z</cp:lastPrinted>
  <dcterms:created xsi:type="dcterms:W3CDTF">2024-06-17T14:11:37Z</dcterms:created>
  <dcterms:modified xsi:type="dcterms:W3CDTF">2025-04-03T06:44:17Z</dcterms:modified>
</cp:coreProperties>
</file>